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H171" i="8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3" i="8"/>
  <c r="J123" i="8"/>
  <c r="H169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O123" i="8" l="1"/>
  <c r="D165" i="8"/>
  <c r="I168" i="8" s="1"/>
  <c r="AG17" i="9"/>
  <c r="D123" i="8"/>
  <c r="H168" i="8" s="1"/>
  <c r="F16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6" i="4" l="1"/>
  <c r="G10" i="5"/>
  <c r="G21" i="4"/>
  <c r="I42" i="3"/>
  <c r="G6" i="5"/>
  <c r="G8" i="5"/>
  <c r="G5" i="5"/>
  <c r="G7" i="5"/>
  <c r="L9" i="4"/>
  <c r="I34" i="3" s="1"/>
  <c r="L13" i="4"/>
  <c r="I38" i="3" s="1"/>
  <c r="L7" i="4"/>
  <c r="I32" i="3" s="1"/>
  <c r="L6" i="4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1" i="3" l="1"/>
  <c r="G15" i="5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<sst xmlns="http://schemas.openxmlformats.org/spreadsheetml/2006/main" count="1205" uniqueCount="720">
  <si>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</si>
  <si>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</si>
  <si>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</si>
  <si>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</si>
  <si>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</si>
  <si>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</si>
  <si>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</si>
  <si>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</si>
  <si>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</si>
  <si>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</si>
  <si>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</si>
  <si>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</si>
  <si>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</si>
  <si>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</si>
  <si>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</si>
  <si>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</si>
  <si>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</si>
  <si>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</si>
  <si>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</si>
  <si>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</si>
  <si>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</si>
  <si>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</si>
  <si>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</si>
  <si>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</si>
  <si>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</si>
  <si>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</si>
  <si>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</si>
  <si>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</si>
  <si>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</si>
  <si>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</si>
  <si>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</si>
  <si>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</si>
  <si>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</si>
  <si>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</si>
  <si>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</si>
  <si>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</si>
  <si>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</si>
  <si>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</si>
  <si>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</si>
  <si>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</si>
  <si>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</si>
  <si>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</si>
  <si>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</si>
  <si>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</si>
  <si>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</si>
  <si>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</si>
  <si>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</si>
  <si>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</si>
  <si>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</si>
  <si>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</si>
  <si>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</si>
  <si>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</si>
  <si>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</si>
  <si>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</si>
  <si>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</si>
  <si>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</si>
  <si>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</si>
  <si>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</si>
  <si>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</si>
  <si>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</si>
  <si>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</si>
  <si>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</si>
  <si>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</si>
  <si>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</si>
  <si>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</si>
  <si>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</si>
  <si>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</si>
  <si>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</si>
  <si>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</si>
  <si>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</si>
  <si>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</si>
  <si>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</si>
  <si>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</si>
  <si>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</si>
  <si>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</si>
  <si>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</si>
  <si>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</si>
  <si>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</si>
  <si>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</si>
  <si>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</si>
  <si>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</si>
  <si>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</si>
  <si>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</si>
  <si>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</si>
  <si>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</si>
  <si>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</si>
  <si>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</si>
  <si>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</si>
  <si>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</si>
  <si>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</si>
  <si>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</si>
  <si>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</si>
  <si>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</si>
  <si>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</si>
  <si>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</si>
  <si>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</si>
  <si>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</si>
  <si>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</si>
  <si>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</si>
  <si>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</si>
  <si>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</si>
  <si>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</si>
  <si>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</si>
  <si>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</si>
  <si>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</si>
  <si>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</si>
  <si>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</si>
  <si>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</si>
  <si>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</si>
  <si>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</si>
  <si>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</si>
  <si>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</si>
  <si>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</si>
  <si>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</si>
  <si>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</si>
  <si>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</si>
  <si>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</si>
  <si>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</si>
  <si>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</si>
  <si>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</si>
  <si>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</si>
  <si>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</si>
  <si>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</si>
  <si>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</si>
  <si>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</si>
  <si>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</si>
  <si>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</si>
  <si>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</si>
  <si>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</si>
  <si>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</si>
  <si>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</si>
  <si>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</si>
  <si>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</si>
  <si>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</si>
  <si>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</si>
  <si>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</si>
  <si>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</si>
  <si>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</si>
  <si>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</si>
  <si>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</si>
  <si>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</si>
  <si>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</si>
  <si>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</si>
  <si>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</si>
  <si>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</si>
  <si>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</si>
  <si>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</si>
  <si>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</si>
  <si>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</si>
  <si>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</si>
  <si>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</si>
  <si>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</si>
  <si>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</si>
  <si>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</si>
  <si>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</si>
  <si>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</si>
  <si>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</si>
  <si>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</si>
  <si>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</si>
  <si>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</si>
  <si>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</si>
  <si>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</si>
  <si>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</si>
  <si>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</si>
  <si>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</si>
  <si>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</si>
  <si>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</si>
  <si>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</si>
  <si>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</si>
  <si>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</si>
  <si>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</si>
  <si>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</si>
  <si>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</si>
  <si>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</si>
  <si>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</si>
  <si>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</si>
  <si>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</si>
  <si>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</si>
  <si>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</si>
  <si>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</si>
  <si>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</si>
  <si>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</si>
  <si>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</si>
  <si>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</si>
  <si>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</si>
  <si>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</si>
  <si>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</si>
  <si>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</si>
  <si>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</si>
  <si>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</si>
  <si>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</si>
  <si>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</si>
  <si>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</si>
  <si>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</si>
  <si>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</si>
  <si>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</si>
  <si>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</si>
  <si>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</si>
  <si>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</si>
  <si>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</si>
  <si>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</si>
  <si>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</si>
  <si>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</si>
  <si>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</si>
  <si>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</si>
  <si>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</si>
  <si>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</si>
  <si>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</si>
  <si>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</si>
  <si>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</si>
  <si>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</si>
  <si>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</si>
  <si>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</si>
  <si>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</si>
  <si>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</si>
  <si>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</si>
  <si>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</si>
  <si>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</si>
  <si>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</si>
  <si>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</si>
  <si>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</si>
  <si>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</si>
  <si>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</si>
  <si>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</si>
  <si>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</si>
  <si>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</si>
  <si>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</si>
  <si>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</si>
  <si>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</si>
  <si>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</si>
  <si>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</si>
  <si>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</si>
  <si>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</si>
  <si>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</si>
  <si>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</si>
  <si>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</si>
  <si>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</si>
  <si>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</si>
  <si>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</si>
  <si>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</si>
  <si>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</si>
  <si>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</si>
  <si>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</si>
  <si>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</si>
  <si>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</si>
  <si>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</si>
  <si>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</si>
  <si>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</si>
  <si>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</si>
  <si>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</si>
  <si>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</si>
  <si>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</si>
  <si>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</si>
  <si>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</si>
  <si>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</si>
  <si>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</si>
  <si>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</si>
  <si>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</si>
  <si>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</si>
  <si>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</si>
  <si>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</si>
  <si>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</si>
  <si>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</si>
  <si>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</si>
  <si>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</si>
  <si>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</si>
  <si>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</si>
  <si>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</si>
  <si>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</si>
  <si>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</si>
  <si>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</si>
  <si>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</si>
  <si>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</si>
  <si>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</si>
  <si>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</si>
  <si>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</si>
  <si>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</si>
  <si>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</si>
  <si>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</si>
  <si>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</si>
  <si>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</si>
  <si>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</si>
  <si>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</si>
  <si>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</si>
  <si>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</si>
  <si>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</si>
  <si>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</si>
  <si>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</si>
  <si>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</si>
  <si>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</si>
  <si>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</si>
  <si>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</si>
  <si>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</si>
  <si>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</si>
  <si>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</si>
  <si>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</si>
  <si>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</si>
  <si>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</si>
  <si>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</si>
  <si>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</si>
  <si>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</si>
  <si>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</si>
  <si>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</si>
  <si>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</si>
  <si>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</si>
  <si>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</si>
  <si>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</si>
  <si>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</si>
  <si>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</si>
  <si>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</si>
  <si>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</si>
  <si>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</si>
  <si>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</si>
  <si>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</si>
  <si>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</si>
  <si>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</si>
  <si>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</si>
  <si>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</si>
  <si>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</si>
  <si>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</si>
  <si>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</si>
  <si>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</si>
  <si>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</si>
  <si>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</si>
  <si>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</si>
  <si>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</si>
  <si>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</si>
  <si>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</si>
  <si>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</si>
  <si>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</si>
  <si>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</si>
  <si>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</si>
  <si>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</si>
  <si>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</si>
  <si>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</si>
  <si>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</si>
  <si>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</si>
  <si>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</si>
  <si>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</si>
  <si>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</si>
  <si>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</si>
  <si>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</si>
  <si>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</si>
  <si>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</si>
  <si>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</si>
  <si>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</si>
  <si>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</si>
  <si>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</si>
  <si>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</si>
  <si>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</si>
  <si>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</si>
  <si>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</si>
  <si>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</si>
  <si>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</si>
  <si>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</si>
  <si>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</si>
  <si>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</si>
  <si>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</si>
  <si>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</si>
  <si>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</si>
  <si>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</si>
  <si>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</si>
  <si>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</si>
  <si>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</si>
  <si>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</si>
  <si>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</si>
  <si>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</si>
  <si>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</si>
  <si>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</si>
  <si>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</si>
  <si>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</si>
  <si>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</si>
  <si>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</si>
  <si>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</si>
  <si>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</si>
  <si>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</si>
  <si>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</si>
  <si>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</si>
  <si>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</si>
  <si>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</si>
  <si>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</si>
  <si>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</si>
  <si>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</si>
  <si>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</si>
  <si>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</si>
  <si>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</si>
  <si>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</si>
  <si>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</si>
  <si>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</si>
  <si>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</si>
  <si>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</si>
  <si>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</si>
  <si>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</si>
  <si>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</si>
  <si>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</si>
  <si>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</si>
  <si>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</si>
  <si>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</si>
  <si>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</si>
  <si>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</si>
  <si>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</si>
  <si>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</si>
  <si>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</si>
  <si>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</si>
  <si>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</si>
  <si>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</si>
  <si>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</si>
  <si>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</si>
  <si>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</si>
  <si>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</si>
  <si>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</si>
  <si>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</si>
  <si>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</si>
  <si>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</si>
  <si>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</si>
  <si>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</si>
  <si>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</si>
  <si>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</si>
  <si>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</si>
  <si>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</si>
  <si>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</si>
  <si>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</si>
  <si>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</si>
  <si>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</si>
  <si>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</si>
  <si>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</si>
  <si>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</si>
  <si>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</si>
  <si>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</si>
  <si>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</si>
  <si>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</si>
  <si>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</si>
  <si>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</si>
  <si>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</si>
  <si>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</si>
  <si>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</si>
  <si>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</si>
  <si>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</si>
  <si>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</si>
  <si>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</si>
  <si>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</si>
  <si>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</si>
  <si>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</si>
  <si>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</si>
  <si>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</si>
  <si>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</si>
  <si>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</si>
  <si>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</si>
  <si>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</si>
  <si>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</si>
  <si>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</si>
  <si>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</si>
  <si>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</si>
  <si>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</si>
  <si>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</si>
  <si>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</si>
  <si>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</si>
  <si>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</si>
  <si>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</si>
  <si>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</si>
  <si>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</si>
  <si>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</si>
  <si>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</si>
  <si>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</si>
  <si>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</si>
  <si>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</si>
  <si>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</si>
  <si>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</si>
  <si>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</si>
  <si>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</si>
  <si>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</si>
  <si>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</si>
  <si>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</si>
  <si>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</si>
  <si>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</si>
  <si>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</si>
  <si>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</si>
  <si>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</si>
  <si>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</si>
  <si>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</si>
  <si>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</si>
  <si>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</si>
  <si>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</si>
  <si>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</si>
  <si>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</si>
  <si>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</si>
  <si>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</si>
  <si>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</si>
  <si>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</si>
  <si>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</si>
  <si>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</si>
  <si>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</si>
  <si>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</si>
  <si>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</si>
  <si>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</si>
  <si>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</si>
  <si>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</si>
  <si>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</si>
  <si>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</si>
  <si>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</si>
  <si>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</si>
  <si>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</si>
  <si>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</si>
  <si>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</si>
  <si>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</si>
  <si>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</si>
  <si>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</si>
  <si>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</si>
  <si>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</si>
  <si>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</si>
  <si>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</si>
  <si>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</si>
  <si>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</si>
  <si>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</si>
  <si>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</si>
  <si>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</si>
  <si>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</si>
  <si>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</si>
  <si>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</si>
  <si>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</si>
  <si>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</si>
  <si>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</si>
  <si>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</si>
  <si>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</si>
  <si>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</si>
  <si>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</si>
  <si>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</si>
  <si>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</si>
  <si>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</si>
  <si>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</si>
  <si>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</si>
  <si>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</si>
  <si>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</si>
  <si>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</si>
  <si>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</si>
  <si>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</si>
  <si>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</si>
  <si>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</si>
  <si>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</si>
  <si>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</si>
  <si>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</si>
  <si>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</si>
  <si>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</si>
  <si>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</si>
  <si>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</si>
  <si>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</si>
  <si>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</si>
  <si>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</si>
  <si>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</si>
  <si>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</si>
  <si>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</si>
  <si>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</si>
  <si>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</si>
  <si>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</si>
  <si>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</si>
  <si>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</si>
  <si>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</si>
  <si>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</si>
  <si>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</si>
  <si>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</si>
  <si>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</si>
  <si>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</si>
  <si>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</si>
  <si>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</si>
  <si>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</si>
  <si>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</si>
  <si>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</si>
  <si>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</si>
  <si>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</si>
  <si>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</si>
  <si>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</si>
  <si>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</si>
  <si>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</si>
  <si>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</si>
  <si>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</si>
  <si>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</si>
  <si>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</si>
  <si>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</si>
  <si>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</si>
  <si>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</si>
  <si>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</si>
  <si>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</si>
  <si>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</si>
  <si>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</si>
  <si>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</si>
  <si>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</si>
  <si>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</si>
  <si>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</si>
  <si>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</si>
  <si>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</si>
  <si>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</si>
  <si>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</si>
  <si>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</si>
  <si>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</si>
  <si>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</si>
  <si>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</si>
  <si>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</si>
  <si>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</si>
  <si>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</si>
  <si>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</si>
  <si>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</si>
  <si>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</si>
  <si>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</si>
  <si>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</si>
  <si>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</si>
  <si>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</si>
  <si>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</si>
  <si>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</si>
  <si>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</si>
  <si>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</si>
  <si>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</si>
  <si>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</si>
  <si>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</si>
  <si>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</si>
  <si>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</si>
  <si>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</si>
  <si>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</si>
  <si>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</si>
  <si>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</si>
  <si>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</si>
  <si>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</si>
  <si>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</si>
  <si>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</si>
  <si>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</si>
  <si>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</si>
  <si>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</si>
  <si>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</si>
  <si>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</si>
  <si>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</si>
  <si>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</si>
  <si>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</si>
  <si>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</si>
  <si>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</si>
  <si>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</si>
  <si>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</si>
  <si>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</si>
  <si>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</si>
  <si>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</si>
  <si>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</si>
  <si>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</si>
  <si>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</si>
  <si>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</si>
  <si>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</si>
  <si>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</si>
  <si>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</si>
  <si>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</si>
  <si>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</si>
  <si>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</si>
  <si>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</si>
  <si>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</si>
  <si>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</si>
  <si>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</si>
  <si>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</si>
  <si>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</si>
  <si>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</si>
  <si>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</si>
  <si>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</si>
  <si>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</si>
  <si>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</si>
  <si>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</si>
  <si>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</si>
  <si>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</si>
  <si>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</si>
  <si>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</si>
  <si>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</si>
  <si>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</si>
  <si>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</si>
  <si>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</si>
  <si>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</si>
  <si>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</si>
  <si>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</si>
  <si>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</si>
  <si>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</si>
  <si>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</si>
  <si>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</si>
  <si>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</si>
  <si>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</si>
  <si>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</si>
  <si>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</si>
  <si>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</si>
  <si>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</si>
  <si>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</si>
  <si>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</si>
  <si>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</si>
  <si>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</si>
  <si>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</si>
  <si>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</si>
  <si>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</si>
  <si>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</si>
  <si>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</si>
  <si>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</si>
  <si>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</si>
  <si>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</si>
  <si>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</si>
  <si>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</si>
  <si>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</si>
  <si>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</si>
  <si>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</si>
  <si>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</si>
  <si>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</si>
  <si>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</si>
  <si>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</si>
  <si>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</si>
  <si>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</si>
  <si>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</si>
  <si>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</si>
  <si>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</si>
  <si>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</si>
  <si>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</si>
  <si>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</si>
  <si>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</si>
  <si>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Quản sinh (QL.HSSV-TTGD)</t>
  </si>
  <si>
    <t>BC: Nữ ; HĐ: Hiếu</t>
  </si>
  <si>
    <t>Đánh máy (NV Tổng hợp)</t>
  </si>
  <si>
    <t>Khác (QL.Ký túc xá)</t>
  </si>
  <si>
    <t>BC: Lý, Long; HĐ: Vũ, Dũng</t>
  </si>
  <si>
    <t xml:space="preserve"> BC: Thanh Lâm, Nghĩa, Cảnh, Lương, Nam, Thanh, Kim Anh, Thắng, Chi, Hiệp, Dương
 HĐ: Hoàng</t>
  </si>
  <si>
    <r>
      <t xml:space="preserve"> * Ghi chú: </t>
    </r>
    <r>
      <rPr>
        <sz val="12"/>
        <rFont val="Times New Roman"/>
        <family val="1"/>
      </rPr>
      <t>Lý do đề nghị bổ sung thêm 02 nhân sự trong năm học 2015-2016 (01 trực tiếp kiểm tra, giám sát, chấm công giờ dạy của giáo viên tại khu C + Căn tin + Sân bóng, trực ca ngày thứ bảy. 01 nhân viên chấm dứt họp đồng trường từ ngày 01/3/2016)</t>
    </r>
  </si>
  <si>
    <t>Nguyễn Thanh Lâm</t>
  </si>
  <si>
    <t>Lê Thị 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</si>
</sst>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61" fillId="3" borderId="8" xfId="196" applyFill="1" applyBorder="1" applyAlignment="1">
      <alignment horizontal="left" vertical="center"/>
    </xf>
    <xf numFmtId="0" fontId="61" fillId="3" borderId="3" xfId="196" applyFill="1" applyBorder="1" applyAlignment="1">
      <alignment horizontal="left" vertical="center"/>
    </xf>
    <xf numFmtId="0" fontId="61" fillId="3" borderId="7" xfId="196" applyFill="1" applyBorder="1" applyAlignment="1">
      <alignment horizontal="left" vertical="center"/>
    </xf>
    <xf numFmtId="0" fontId="33" fillId="16" borderId="1" xfId="196" applyFont="1" applyFill="1" applyBorder="1" applyAlignment="1">
      <alignment horizontal="center" vertical="center"/>
    </xf>
    <xf numFmtId="0" fontId="61" fillId="3" borderId="8" xfId="196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37" fillId="0" borderId="0" xfId="197" applyFont="1" applyAlignment="1">
      <alignment horizontal="left" wrapText="1"/>
    </xf>
    <xf numFmtId="0" fontId="33" fillId="0" borderId="0" xfId="196" applyFont="1" applyAlignment="1">
      <alignment horizontal="center"/>
    </xf>
    <xf numFmtId="0" fontId="33" fillId="0" borderId="0" xfId="196" applyFont="1" applyAlignment="1">
      <alignment horizontal="center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690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691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692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693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694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695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696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697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698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699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700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701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702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703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704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705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706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3" t="s">
        <v>270</v>
      </c>
      <c r="C3" s="433"/>
      <c r="D3" s="433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7" t="s">
        <v>395</v>
      </c>
      <c r="AA3" s="428"/>
      <c r="AB3" s="428"/>
      <c r="AC3" s="428" t="str">
        <f>IFERROR(INDEX(dsTruong!$D$2:$D$150,MATCH('Mẫu THPT và GDTX'!E3,dsTruong!$B$2:$B$150,0)),"")</f>
        <v>trường thường</v>
      </c>
      <c r="AD3" s="428"/>
      <c r="AE3" s="428"/>
      <c r="AF3" s="428"/>
      <c r="AG3" s="428"/>
      <c r="AH3" s="158"/>
      <c r="AI3" s="158"/>
      <c r="AJ3" s="158"/>
      <c r="AK3" s="158"/>
      <c r="AL3" s="159"/>
    </row>
    <row r="4" spans="1:38" ht="15.75" customHeight="1">
      <c r="A4" s="18"/>
      <c r="B4" s="433" t="s">
        <v>271</v>
      </c>
      <c r="C4" s="433"/>
      <c r="D4" s="433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3" t="s">
        <v>272</v>
      </c>
      <c r="C5" s="433"/>
      <c r="D5" s="433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4"/>
      <c r="B8" s="421" t="s">
        <v>375</v>
      </c>
      <c r="C8" s="431" t="s">
        <v>299</v>
      </c>
      <c r="D8" s="431"/>
      <c r="E8" s="431" t="s">
        <v>360</v>
      </c>
      <c r="F8" s="431"/>
      <c r="G8" s="431" t="s">
        <v>359</v>
      </c>
      <c r="H8" s="431"/>
      <c r="I8" s="431" t="s">
        <v>361</v>
      </c>
      <c r="J8" s="431"/>
      <c r="K8" s="431" t="s">
        <v>362</v>
      </c>
      <c r="L8" s="431"/>
      <c r="M8" s="431" t="s">
        <v>363</v>
      </c>
      <c r="N8" s="431"/>
      <c r="O8" s="431" t="s">
        <v>364</v>
      </c>
      <c r="P8" s="431"/>
      <c r="Q8" s="431" t="s">
        <v>365</v>
      </c>
      <c r="R8" s="431"/>
      <c r="S8" s="431" t="s">
        <v>366</v>
      </c>
      <c r="T8" s="431"/>
      <c r="U8" s="431" t="s">
        <v>367</v>
      </c>
      <c r="V8" s="431"/>
      <c r="W8" s="431" t="s">
        <v>368</v>
      </c>
      <c r="X8" s="431"/>
      <c r="Y8" s="431" t="s">
        <v>369</v>
      </c>
      <c r="Z8" s="431"/>
      <c r="AA8" s="431" t="s">
        <v>370</v>
      </c>
      <c r="AB8" s="431"/>
      <c r="AC8" s="431" t="s">
        <v>371</v>
      </c>
      <c r="AD8" s="431"/>
      <c r="AE8" s="432" t="s">
        <v>372</v>
      </c>
      <c r="AF8" s="432"/>
      <c r="AG8" s="432" t="s">
        <v>372</v>
      </c>
      <c r="AH8" s="432"/>
      <c r="AI8" s="432" t="s">
        <v>372</v>
      </c>
      <c r="AJ8" s="432"/>
      <c r="AK8" s="432" t="s">
        <v>372</v>
      </c>
      <c r="AL8" s="432"/>
    </row>
    <row r="9" spans="1:38" s="83" customFormat="1" ht="14.25">
      <c r="A9" s="444"/>
      <c r="B9" s="422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4" t="s">
        <v>283</v>
      </c>
      <c r="C20" s="434"/>
      <c r="D20" s="434"/>
      <c r="E20" s="405"/>
      <c r="F20" s="405"/>
      <c r="G20" s="405"/>
      <c r="H20" s="405"/>
      <c r="I20" s="405"/>
      <c r="J20" s="405"/>
      <c r="K20" s="414"/>
      <c r="L20" s="414"/>
      <c r="M20" s="414"/>
      <c r="N20" s="171"/>
      <c r="O20" s="414"/>
      <c r="P20" s="414"/>
      <c r="Q20" s="414"/>
      <c r="R20" s="405"/>
      <c r="S20" s="405"/>
      <c r="T20" s="405"/>
      <c r="U20" s="405"/>
      <c r="V20" s="405"/>
      <c r="W20" s="405"/>
      <c r="X20" s="405"/>
      <c r="Y20" s="405"/>
      <c r="Z20" s="405"/>
      <c r="AA20" s="414"/>
      <c r="AB20" s="414"/>
      <c r="AC20" s="414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9" t="s">
        <v>284</v>
      </c>
      <c r="C21" s="429"/>
      <c r="D21" s="429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9" t="s">
        <v>284</v>
      </c>
      <c r="C22" s="429"/>
      <c r="D22" s="429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30" t="s">
        <v>284</v>
      </c>
      <c r="C23" s="430"/>
      <c r="D23" s="430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6" t="s">
        <v>285</v>
      </c>
      <c r="C24" s="426"/>
      <c r="D24" s="426"/>
      <c r="E24" s="408"/>
      <c r="F24" s="408"/>
      <c r="G24" s="408"/>
      <c r="H24" s="408"/>
      <c r="I24" s="408"/>
      <c r="J24" s="408"/>
      <c r="K24" s="420"/>
      <c r="L24" s="420"/>
      <c r="M24" s="420"/>
      <c r="N24" s="174"/>
      <c r="O24" s="420"/>
      <c r="P24" s="420"/>
      <c r="Q24" s="420"/>
      <c r="R24" s="408"/>
      <c r="S24" s="408"/>
      <c r="T24" s="408"/>
      <c r="U24" s="408"/>
      <c r="V24" s="408"/>
      <c r="W24" s="408"/>
      <c r="X24" s="408"/>
      <c r="Y24" s="408"/>
      <c r="Z24" s="408"/>
      <c r="AA24" s="420"/>
      <c r="AB24" s="420"/>
      <c r="AC24" s="420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9" t="s">
        <v>286</v>
      </c>
      <c r="C25" s="429"/>
      <c r="D25" s="429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30" t="s">
        <v>287</v>
      </c>
      <c r="C26" s="430"/>
      <c r="D26" s="430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4" t="s">
        <v>407</v>
      </c>
      <c r="N28" s="424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5"/>
      <c r="N29" s="425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23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8" t="s">
        <v>288</v>
      </c>
      <c r="Q31" s="439"/>
      <c r="R31" s="440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8" t="s">
        <v>289</v>
      </c>
      <c r="Q32" s="439"/>
      <c r="R32" s="440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8" t="s">
        <v>290</v>
      </c>
      <c r="Q33" s="439"/>
      <c r="R33" s="440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8" t="s">
        <v>291</v>
      </c>
      <c r="Q34" s="439"/>
      <c r="R34" s="440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8" t="s">
        <v>292</v>
      </c>
      <c r="Q35" s="439"/>
      <c r="R35" s="440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8" t="s">
        <v>440</v>
      </c>
      <c r="Q36" s="439"/>
      <c r="R36" s="440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8" t="s">
        <v>293</v>
      </c>
      <c r="Q37" s="439"/>
      <c r="R37" s="440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5" t="s">
        <v>475</v>
      </c>
      <c r="AE37" s="436"/>
      <c r="AF37" s="436"/>
      <c r="AG37" s="436"/>
      <c r="AH37" s="436"/>
      <c r="AI37" s="436"/>
      <c r="AJ37" s="436"/>
      <c r="AK37" s="436"/>
      <c r="AL37" s="436"/>
      <c r="AM37" s="437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8" t="s">
        <v>294</v>
      </c>
      <c r="Q38" s="439"/>
      <c r="R38" s="440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5"/>
      <c r="AE38" s="436"/>
      <c r="AF38" s="436"/>
      <c r="AG38" s="436"/>
      <c r="AH38" s="436"/>
      <c r="AI38" s="436"/>
      <c r="AJ38" s="436"/>
      <c r="AK38" s="436"/>
      <c r="AL38" s="436"/>
      <c r="AM38" s="437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8" t="s">
        <v>295</v>
      </c>
      <c r="Q39" s="439"/>
      <c r="R39" s="440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5" t="s">
        <v>476</v>
      </c>
      <c r="AE39" s="436"/>
      <c r="AF39" s="436"/>
      <c r="AG39" s="436"/>
      <c r="AH39" s="436"/>
      <c r="AI39" s="436"/>
      <c r="AJ39" s="436"/>
      <c r="AK39" s="436"/>
      <c r="AL39" s="436"/>
      <c r="AM39" s="437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1"/>
      <c r="Q40" s="442"/>
      <c r="R40" s="443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5"/>
      <c r="AE40" s="436"/>
      <c r="AF40" s="436"/>
      <c r="AG40" s="436"/>
      <c r="AH40" s="436"/>
      <c r="AI40" s="436"/>
      <c r="AJ40" s="436"/>
      <c r="AK40" s="436"/>
      <c r="AL40" s="436"/>
      <c r="AM40" s="437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17" t="s">
        <v>376</v>
      </c>
      <c r="Q41" s="381"/>
      <c r="R41" s="418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19"/>
      <c r="Q42" s="419"/>
      <c r="R42" s="419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5" t="str">
        <f>IF(AB4&gt;0,1,"")</f>
        <v/>
      </c>
      <c r="J45" s="416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9"/>
  <sheetViews>
    <sheetView tabSelected="1" workbookViewId="0">
      <selection activeCell="A173" sqref="A173:XFD175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11.62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20.100000000000001" customHeight="1">
      <c r="A1" s="516" t="s">
        <v>481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227" t="s">
        <v>0</v>
      </c>
      <c r="M1" s="228">
        <v>138</v>
      </c>
    </row>
    <row r="2" spans="1:13" ht="20.100000000000001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5" customHeight="1">
      <c r="A3" s="51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9"/>
      <c r="B6" s="519"/>
      <c r="C6" s="520" t="s">
        <v>483</v>
      </c>
      <c r="D6" s="520"/>
      <c r="E6" s="521" t="s">
        <v>484</v>
      </c>
      <c r="F6" s="521"/>
      <c r="G6" s="521" t="s">
        <v>485</v>
      </c>
      <c r="H6" s="521"/>
      <c r="I6" s="520" t="s">
        <v>486</v>
      </c>
      <c r="J6" s="520"/>
      <c r="K6" s="520" t="s">
        <v>487</v>
      </c>
      <c r="L6" s="520"/>
      <c r="M6" s="520"/>
    </row>
    <row r="7" spans="1:13" ht="30.75" hidden="1" customHeight="1">
      <c r="A7" s="519"/>
      <c r="B7" s="51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502"/>
      <c r="L16" s="503"/>
      <c r="M16" s="504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5"/>
      <c r="L17" s="506"/>
      <c r="M17" s="507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5"/>
      <c r="L18" s="506"/>
      <c r="M18" s="507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5"/>
      <c r="L19" s="506"/>
      <c r="M19" s="507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5"/>
      <c r="L20" s="506"/>
      <c r="M20" s="507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5"/>
      <c r="L21" s="506"/>
      <c r="M21" s="507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5"/>
      <c r="L22" s="506"/>
      <c r="M22" s="507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5"/>
      <c r="L23" s="506"/>
      <c r="M23" s="507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5"/>
      <c r="L24" s="506"/>
      <c r="M24" s="507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5"/>
      <c r="L25" s="506"/>
      <c r="M25" s="507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5"/>
      <c r="L26" s="506"/>
      <c r="M26" s="507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5"/>
      <c r="L27" s="506"/>
      <c r="M27" s="507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5"/>
      <c r="L28" s="506"/>
      <c r="M28" s="507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5"/>
      <c r="L29" s="506"/>
      <c r="M29" s="507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5"/>
      <c r="L30" s="506"/>
      <c r="M30" s="507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5"/>
      <c r="L31" s="506"/>
      <c r="M31" s="507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5"/>
      <c r="L32" s="506"/>
      <c r="M32" s="507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5"/>
      <c r="L33" s="506"/>
      <c r="M33" s="507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5"/>
      <c r="L34" s="506"/>
      <c r="M34" s="507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5"/>
      <c r="L35" s="506"/>
      <c r="M35" s="507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5"/>
      <c r="L36" s="506"/>
      <c r="M36" s="507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5"/>
      <c r="L37" s="506"/>
      <c r="M37" s="507"/>
    </row>
    <row r="38" spans="1:13" ht="20.45" hidden="1" customHeight="1">
      <c r="A38" s="511" t="s">
        <v>505</v>
      </c>
      <c r="B38" s="512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8"/>
      <c r="L38" s="509"/>
      <c r="M38" s="510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13" t="s">
        <v>282</v>
      </c>
      <c r="B42" s="514"/>
      <c r="C42" s="515" t="s">
        <v>528</v>
      </c>
      <c r="D42" s="515"/>
      <c r="E42" s="515"/>
      <c r="F42" s="252" t="s">
        <v>529</v>
      </c>
      <c r="G42" s="515" t="s">
        <v>530</v>
      </c>
      <c r="H42" s="515"/>
      <c r="I42" s="253" t="s">
        <v>531</v>
      </c>
      <c r="J42" s="254" t="s">
        <v>532</v>
      </c>
      <c r="K42" s="515" t="s">
        <v>533</v>
      </c>
      <c r="L42" s="515"/>
      <c r="M42" s="515"/>
    </row>
    <row r="43" spans="1:13" ht="33" hidden="1" customHeight="1">
      <c r="A43" s="255">
        <v>1</v>
      </c>
      <c r="B43" s="256" t="s">
        <v>414</v>
      </c>
      <c r="C43" s="499"/>
      <c r="D43" s="499"/>
      <c r="E43" s="499"/>
      <c r="F43" s="257"/>
      <c r="G43" s="500"/>
      <c r="H43" s="500"/>
      <c r="I43" s="258"/>
      <c r="J43" s="258"/>
      <c r="K43" s="501"/>
      <c r="L43" s="501"/>
      <c r="M43" s="501"/>
    </row>
    <row r="44" spans="1:13" ht="33" hidden="1" customHeight="1">
      <c r="A44" s="255">
        <v>2</v>
      </c>
      <c r="B44" s="256" t="s">
        <v>534</v>
      </c>
      <c r="C44" s="499"/>
      <c r="D44" s="499"/>
      <c r="E44" s="499"/>
      <c r="F44" s="257"/>
      <c r="G44" s="500"/>
      <c r="H44" s="500"/>
      <c r="I44" s="258"/>
      <c r="J44" s="258"/>
      <c r="K44" s="501"/>
      <c r="L44" s="501"/>
      <c r="M44" s="501"/>
    </row>
    <row r="45" spans="1:13" ht="33" hidden="1" customHeight="1">
      <c r="A45" s="255">
        <v>3</v>
      </c>
      <c r="B45" s="256" t="s">
        <v>534</v>
      </c>
      <c r="C45" s="499"/>
      <c r="D45" s="499"/>
      <c r="E45" s="499"/>
      <c r="F45" s="257"/>
      <c r="G45" s="500"/>
      <c r="H45" s="500"/>
      <c r="I45" s="257"/>
      <c r="J45" s="258"/>
      <c r="K45" s="501"/>
      <c r="L45" s="501"/>
      <c r="M45" s="501"/>
    </row>
    <row r="46" spans="1:13" ht="33" hidden="1" customHeight="1">
      <c r="A46" s="255">
        <v>4</v>
      </c>
      <c r="B46" s="256" t="s">
        <v>534</v>
      </c>
      <c r="C46" s="499"/>
      <c r="D46" s="499"/>
      <c r="E46" s="499"/>
      <c r="F46" s="257"/>
      <c r="G46" s="500"/>
      <c r="H46" s="500"/>
      <c r="I46" s="257"/>
      <c r="J46" s="258"/>
      <c r="K46" s="501"/>
      <c r="L46" s="501"/>
      <c r="M46" s="501"/>
    </row>
    <row r="47" spans="1:13" ht="33" hidden="1" customHeight="1">
      <c r="A47" s="255">
        <v>5</v>
      </c>
      <c r="B47" s="256" t="s">
        <v>285</v>
      </c>
      <c r="C47" s="499"/>
      <c r="D47" s="499"/>
      <c r="E47" s="499"/>
      <c r="F47" s="257"/>
      <c r="G47" s="500"/>
      <c r="H47" s="500"/>
      <c r="I47" s="257"/>
      <c r="J47" s="258"/>
      <c r="K47" s="501"/>
      <c r="L47" s="501"/>
      <c r="M47" s="501"/>
    </row>
    <row r="48" spans="1:13" ht="33" hidden="1" customHeight="1">
      <c r="A48" s="255">
        <v>6</v>
      </c>
      <c r="B48" s="256" t="s">
        <v>535</v>
      </c>
      <c r="C48" s="490"/>
      <c r="D48" s="491"/>
      <c r="E48" s="492"/>
      <c r="F48" s="257"/>
      <c r="G48" s="493"/>
      <c r="H48" s="494"/>
      <c r="I48" s="257"/>
      <c r="J48" s="258"/>
      <c r="K48" s="495"/>
      <c r="L48" s="496"/>
      <c r="M48" s="497"/>
    </row>
    <row r="49" spans="1:13" ht="30" hidden="1">
      <c r="A49" s="255">
        <v>7</v>
      </c>
      <c r="B49" s="259" t="s">
        <v>536</v>
      </c>
      <c r="C49" s="490"/>
      <c r="D49" s="491"/>
      <c r="E49" s="492"/>
      <c r="F49" s="257"/>
      <c r="G49" s="493"/>
      <c r="H49" s="494"/>
      <c r="I49" s="257"/>
      <c r="J49" s="258"/>
      <c r="K49" s="495"/>
      <c r="L49" s="496"/>
      <c r="M49" s="497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 ht="20.100000000000001" hidden="1" customHeight="1">
      <c r="A51" s="260"/>
      <c r="B51" s="265" t="s">
        <v>708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15" hidden="1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 hidden="1">
      <c r="A53" s="481" t="s">
        <v>304</v>
      </c>
      <c r="B53" s="481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81" t="s">
        <v>540</v>
      </c>
      <c r="L53" s="481"/>
      <c r="M53" s="481"/>
    </row>
    <row r="54" spans="1:13" s="267" customFormat="1" ht="15" hidden="1" customHeight="1">
      <c r="A54" s="498">
        <v>1</v>
      </c>
      <c r="B54" s="498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8">
        <v>10</v>
      </c>
      <c r="L54" s="498"/>
      <c r="M54" s="498"/>
    </row>
    <row r="55" spans="1:13" s="267" customFormat="1" ht="20.100000000000001" hidden="1" customHeight="1">
      <c r="A55" s="489" t="s">
        <v>544</v>
      </c>
      <c r="B55" s="489"/>
      <c r="C55" s="489"/>
      <c r="D55" s="489"/>
      <c r="E55" s="489"/>
      <c r="F55" s="489"/>
      <c r="G55" s="489"/>
      <c r="H55" s="489"/>
      <c r="I55" s="489"/>
      <c r="J55" s="489"/>
      <c r="K55" s="489"/>
      <c r="L55" s="489"/>
      <c r="M55" s="489"/>
    </row>
    <row r="56" spans="1:13" ht="18" hidden="1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8"/>
      <c r="L56" s="488"/>
      <c r="M56" s="488"/>
    </row>
    <row r="57" spans="1:13" ht="18" hidden="1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8"/>
      <c r="L57" s="488"/>
      <c r="M57" s="488"/>
    </row>
    <row r="58" spans="1:13" ht="18" hidden="1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8"/>
      <c r="L58" s="488"/>
      <c r="M58" s="488"/>
    </row>
    <row r="59" spans="1:13" ht="18" hidden="1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8"/>
      <c r="L59" s="488"/>
      <c r="M59" s="488"/>
    </row>
    <row r="60" spans="1:13" ht="18" hidden="1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8"/>
      <c r="L60" s="488"/>
      <c r="M60" s="488"/>
    </row>
    <row r="61" spans="1:13" ht="18" hidden="1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8"/>
      <c r="L61" s="488"/>
      <c r="M61" s="488"/>
    </row>
    <row r="62" spans="1:13" ht="18" hidden="1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8"/>
      <c r="L62" s="488"/>
      <c r="M62" s="488"/>
    </row>
    <row r="63" spans="1:13" ht="18" hidden="1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8"/>
      <c r="L63" s="488"/>
      <c r="M63" s="488"/>
    </row>
    <row r="64" spans="1:13" ht="18" hidden="1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8"/>
      <c r="L64" s="488"/>
      <c r="M64" s="488"/>
    </row>
    <row r="65" spans="1:15" ht="18" hidden="1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8"/>
      <c r="L65" s="488"/>
      <c r="M65" s="488"/>
    </row>
    <row r="66" spans="1:15" ht="18" hidden="1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8"/>
      <c r="L66" s="488"/>
      <c r="M66" s="488"/>
    </row>
    <row r="67" spans="1:15" ht="18" hidden="1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8"/>
      <c r="L67" s="488"/>
      <c r="M67" s="488"/>
    </row>
    <row r="68" spans="1:15" ht="18" hidden="1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8"/>
      <c r="L68" s="488"/>
      <c r="M68" s="488"/>
    </row>
    <row r="69" spans="1:15" ht="18" hidden="1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8"/>
      <c r="L69" s="488"/>
      <c r="M69" s="488"/>
    </row>
    <row r="70" spans="1:15" ht="18" hidden="1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8"/>
      <c r="L70" s="488"/>
      <c r="M70" s="488"/>
    </row>
    <row r="71" spans="1:15" ht="18" hidden="1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8"/>
      <c r="L71" s="488"/>
      <c r="M71" s="488"/>
    </row>
    <row r="72" spans="1:15" s="266" customFormat="1" ht="30" hidden="1" customHeight="1">
      <c r="B72" s="274" t="s">
        <v>707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hidden="1" customHeight="1">
      <c r="A73" s="481" t="s">
        <v>304</v>
      </c>
      <c r="B73" s="481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8" hidden="1" customHeight="1">
      <c r="A74" s="484" t="s">
        <v>555</v>
      </c>
      <c r="B74" s="485"/>
      <c r="C74" s="485"/>
      <c r="D74" s="485"/>
      <c r="E74" s="485"/>
      <c r="F74" s="485"/>
      <c r="G74" s="485"/>
      <c r="H74" s="485"/>
      <c r="I74" s="485"/>
      <c r="J74" s="485"/>
      <c r="K74" s="485"/>
      <c r="L74" s="485"/>
      <c r="M74" s="485"/>
      <c r="N74" s="485"/>
      <c r="O74" s="276"/>
    </row>
    <row r="75" spans="1:15" ht="15.95" hidden="1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.95" hidden="1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.95" hidden="1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.95" hidden="1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.95" hidden="1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.95" hidden="1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.95" hidden="1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.95" hidden="1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.95" hidden="1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8" hidden="1" customHeight="1">
      <c r="A84" s="484" t="s">
        <v>563</v>
      </c>
      <c r="B84" s="485"/>
      <c r="C84" s="485"/>
      <c r="D84" s="485"/>
      <c r="E84" s="485"/>
      <c r="F84" s="485"/>
      <c r="G84" s="485"/>
      <c r="H84" s="485"/>
      <c r="I84" s="485"/>
      <c r="J84" s="485"/>
      <c r="K84" s="485"/>
      <c r="L84" s="485"/>
      <c r="M84" s="485"/>
      <c r="N84" s="485"/>
      <c r="O84" s="278">
        <f t="shared" si="2"/>
        <v>0</v>
      </c>
    </row>
    <row r="85" spans="1:15" s="280" customFormat="1" ht="15.6" hidden="1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5.6" hidden="1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5.6" hidden="1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5.6" hidden="1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5.6" hidden="1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5.6" hidden="1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5.6" hidden="1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5.6" hidden="1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8" hidden="1" customHeight="1">
      <c r="A93" s="484" t="s">
        <v>566</v>
      </c>
      <c r="B93" s="485"/>
      <c r="C93" s="485"/>
      <c r="D93" s="485"/>
      <c r="E93" s="485"/>
      <c r="F93" s="485"/>
      <c r="G93" s="485"/>
      <c r="H93" s="485"/>
      <c r="I93" s="485"/>
      <c r="J93" s="485"/>
      <c r="K93" s="485"/>
      <c r="L93" s="485"/>
      <c r="M93" s="485"/>
      <c r="N93" s="485"/>
      <c r="O93" s="278">
        <f t="shared" si="2"/>
        <v>0</v>
      </c>
    </row>
    <row r="94" spans="1:15" s="280" customFormat="1" ht="15.6" hidden="1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.6" hidden="1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.6" hidden="1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.6" hidden="1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.6" hidden="1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.6" hidden="1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.6" hidden="1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.6" hidden="1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20.100000000000001" hidden="1" customHeight="1">
      <c r="A102" s="484" t="s">
        <v>573</v>
      </c>
      <c r="B102" s="485"/>
      <c r="C102" s="485"/>
      <c r="D102" s="485"/>
      <c r="E102" s="485"/>
      <c r="F102" s="485"/>
      <c r="G102" s="485"/>
      <c r="H102" s="485"/>
      <c r="I102" s="485"/>
      <c r="J102" s="485"/>
      <c r="K102" s="485"/>
      <c r="L102" s="485"/>
      <c r="M102" s="485"/>
      <c r="N102" s="485"/>
      <c r="O102" s="278">
        <f t="shared" si="2"/>
        <v>0</v>
      </c>
    </row>
    <row r="103" spans="1:15" s="280" customFormat="1" ht="20.100000000000001" hidden="1" customHeigh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20.100000000000001" hidden="1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20.100000000000001" hidden="1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20.100000000000001" hidden="1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20.100000000000001" hidden="1" customHeight="1">
      <c r="A107" s="486" t="s">
        <v>577</v>
      </c>
      <c r="B107" s="487"/>
      <c r="C107" s="487"/>
      <c r="D107" s="487"/>
      <c r="E107" s="487"/>
      <c r="F107" s="487"/>
      <c r="G107" s="487"/>
      <c r="H107" s="487"/>
      <c r="I107" s="487"/>
      <c r="J107" s="487"/>
      <c r="K107" s="487"/>
      <c r="L107" s="487"/>
      <c r="M107" s="487"/>
      <c r="N107" s="487"/>
      <c r="O107" s="278">
        <f t="shared" si="2"/>
        <v>0</v>
      </c>
    </row>
    <row r="108" spans="1:15" s="280" customFormat="1" ht="20.100000000000001" hidden="1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0.100000000000001" hidden="1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0.100000000000001" hidden="1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0.100000000000001" hidden="1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20.100000000000001" hidden="1" customHeight="1">
      <c r="A112" s="486" t="s">
        <v>580</v>
      </c>
      <c r="B112" s="487"/>
      <c r="C112" s="487"/>
      <c r="D112" s="487"/>
      <c r="E112" s="487"/>
      <c r="F112" s="487"/>
      <c r="G112" s="487"/>
      <c r="H112" s="487"/>
      <c r="I112" s="487"/>
      <c r="J112" s="487"/>
      <c r="K112" s="487"/>
      <c r="L112" s="487"/>
      <c r="M112" s="487"/>
      <c r="N112" s="487"/>
      <c r="O112" s="278">
        <f t="shared" si="2"/>
        <v>0</v>
      </c>
    </row>
    <row r="113" spans="1:15" s="280" customFormat="1" ht="20.100000000000001" hidden="1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0.100000000000001" hidden="1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0.100000000000001" hidden="1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0.100000000000001" hidden="1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 ht="20.100000000000001" hidden="1" customHeigh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0.100000000000001" hidden="1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0.100000000000001" hidden="1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0.100000000000001" hidden="1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0.100000000000001" hidden="1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0.100000000000001" hidden="1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 ht="20.100000000000001" hidden="1" customHeight="1">
      <c r="A123" s="480" t="s">
        <v>587</v>
      </c>
      <c r="B123" s="480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20.100000000000001" hidden="1" customHeight="1">
      <c r="A128" s="260"/>
      <c r="B128" s="285"/>
    </row>
    <row r="129" spans="1:13" ht="20.100000000000001" hidden="1" customHeight="1">
      <c r="A129" s="260"/>
      <c r="B129" s="285" t="s">
        <v>591</v>
      </c>
    </row>
    <row r="130" spans="1:13" ht="20.100000000000001" hidden="1" customHeight="1">
      <c r="A130" s="260"/>
      <c r="B130" s="285"/>
    </row>
    <row r="131" spans="1:13" ht="20.100000000000001" hidden="1" customHeight="1">
      <c r="A131" s="260"/>
      <c r="B131" s="285"/>
    </row>
    <row r="132" spans="1:13" ht="20.100000000000001" customHeight="1">
      <c r="A132" s="260"/>
      <c r="B132" s="237" t="s">
        <v>710</v>
      </c>
    </row>
    <row r="133" spans="1:13" ht="9.9499999999999993" customHeight="1">
      <c r="A133" s="260"/>
    </row>
    <row r="134" spans="1:13" ht="50.1" customHeight="1">
      <c r="A134" s="481" t="s">
        <v>282</v>
      </c>
      <c r="B134" s="481"/>
      <c r="C134" s="241" t="s">
        <v>318</v>
      </c>
      <c r="D134" s="241" t="s">
        <v>305</v>
      </c>
      <c r="E134" s="241" t="s">
        <v>311</v>
      </c>
      <c r="F134" s="241" t="s">
        <v>537</v>
      </c>
      <c r="G134" s="241" t="s">
        <v>306</v>
      </c>
      <c r="H134" s="241" t="s">
        <v>307</v>
      </c>
      <c r="I134" s="287" t="s">
        <v>538</v>
      </c>
      <c r="J134" s="241" t="s">
        <v>539</v>
      </c>
      <c r="K134" s="482" t="s">
        <v>540</v>
      </c>
      <c r="L134" s="482"/>
      <c r="M134" s="482"/>
    </row>
    <row r="135" spans="1:13" ht="15" customHeight="1">
      <c r="A135" s="483">
        <v>1</v>
      </c>
      <c r="B135" s="483"/>
      <c r="C135" s="288">
        <v>2</v>
      </c>
      <c r="D135" s="288" t="s">
        <v>541</v>
      </c>
      <c r="E135" s="288">
        <v>4</v>
      </c>
      <c r="F135" s="288">
        <v>5</v>
      </c>
      <c r="G135" s="288" t="s">
        <v>542</v>
      </c>
      <c r="H135" s="288" t="s">
        <v>543</v>
      </c>
      <c r="I135" s="288">
        <v>8</v>
      </c>
      <c r="J135" s="288">
        <v>9</v>
      </c>
      <c r="K135" s="483">
        <v>10</v>
      </c>
      <c r="L135" s="483"/>
      <c r="M135" s="483"/>
    </row>
    <row r="136" spans="1:13" s="229" customFormat="1" ht="20.100000000000001" hidden="1" customHeight="1">
      <c r="A136" s="269">
        <v>1</v>
      </c>
      <c r="B136" s="289" t="s">
        <v>289</v>
      </c>
      <c r="C136" s="271"/>
      <c r="D136" s="271">
        <f t="shared" ref="D136:D164" si="5">E136+F136</f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20.100000000000001" hidden="1" customHeight="1">
      <c r="A137" s="269">
        <v>2</v>
      </c>
      <c r="B137" s="289" t="s">
        <v>290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20.100000000000001" hidden="1" customHeight="1">
      <c r="A138" s="269">
        <v>3</v>
      </c>
      <c r="B138" s="289" t="s">
        <v>292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20.100000000000001" hidden="1" customHeight="1">
      <c r="A139" s="269">
        <v>4</v>
      </c>
      <c r="B139" s="289" t="s">
        <v>288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20.100000000000001" hidden="1" customHeight="1">
      <c r="A140" s="269">
        <v>5</v>
      </c>
      <c r="B140" s="289" t="s">
        <v>291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20.100000000000001" hidden="1" customHeight="1">
      <c r="A141" s="269">
        <v>6</v>
      </c>
      <c r="B141" s="289" t="s">
        <v>440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20.100000000000001" hidden="1" customHeight="1">
      <c r="A142" s="269">
        <v>7</v>
      </c>
      <c r="B142" s="290" t="s">
        <v>293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20.100000000000001" hidden="1" customHeight="1">
      <c r="A143" s="269">
        <v>8</v>
      </c>
      <c r="B143" s="289" t="s">
        <v>295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20.100000000000001" hidden="1" customHeight="1">
      <c r="A144" s="269">
        <v>9</v>
      </c>
      <c r="B144" s="289" t="s">
        <v>294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4"/>
      <c r="L144" s="474"/>
      <c r="M144" s="474"/>
    </row>
    <row r="145" spans="1:13" s="229" customFormat="1" ht="20.100000000000001" hidden="1" customHeight="1">
      <c r="A145" s="269">
        <v>10</v>
      </c>
      <c r="B145" s="289" t="s">
        <v>592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20.100000000000001" hidden="1" customHeight="1">
      <c r="A146" s="269">
        <v>11</v>
      </c>
      <c r="B146" s="289" t="s">
        <v>593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65.099999999999994" customHeight="1">
      <c r="A147" s="269">
        <v>12</v>
      </c>
      <c r="B147" s="289" t="s">
        <v>711</v>
      </c>
      <c r="C147" s="271"/>
      <c r="D147" s="271">
        <f t="shared" si="5"/>
        <v>11</v>
      </c>
      <c r="E147" s="272">
        <v>11</v>
      </c>
      <c r="F147" s="272"/>
      <c r="G147" s="273"/>
      <c r="H147" s="273"/>
      <c r="I147" s="272">
        <v>1</v>
      </c>
      <c r="J147" s="272">
        <v>2</v>
      </c>
      <c r="K147" s="479" t="s">
        <v>716</v>
      </c>
      <c r="L147" s="476"/>
      <c r="M147" s="477"/>
    </row>
    <row r="148" spans="1:13" s="229" customFormat="1" ht="20.100000000000001" hidden="1" customHeight="1">
      <c r="A148" s="269">
        <v>13</v>
      </c>
      <c r="B148" s="289" t="s">
        <v>594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20.100000000000001" hidden="1" customHeight="1">
      <c r="A149" s="269">
        <v>14</v>
      </c>
      <c r="B149" s="289" t="s">
        <v>519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20.100000000000001" hidden="1" customHeight="1">
      <c r="A150" s="269">
        <v>15</v>
      </c>
      <c r="B150" s="289" t="s">
        <v>595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20.100000000000001" hidden="1" customHeight="1">
      <c r="A151" s="269">
        <v>16</v>
      </c>
      <c r="B151" s="289" t="s">
        <v>596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4"/>
      <c r="L151" s="474"/>
      <c r="M151" s="474"/>
    </row>
    <row r="152" spans="1:13" s="229" customFormat="1" ht="20.100000000000001" hidden="1" customHeight="1">
      <c r="A152" s="269">
        <v>17</v>
      </c>
      <c r="B152" s="289" t="s">
        <v>597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20.100000000000001" hidden="1" customHeight="1">
      <c r="A153" s="269">
        <v>18</v>
      </c>
      <c r="B153" s="289" t="s">
        <v>598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20.100000000000001" hidden="1" customHeight="1">
      <c r="A154" s="269">
        <v>19</v>
      </c>
      <c r="B154" s="289" t="s">
        <v>599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20.100000000000001" hidden="1" customHeight="1">
      <c r="A155" s="269">
        <v>20</v>
      </c>
      <c r="B155" s="289" t="s">
        <v>600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20.100000000000001" hidden="1" customHeight="1">
      <c r="A156" s="269">
        <v>21</v>
      </c>
      <c r="B156" s="289" t="s">
        <v>601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30" customHeight="1">
      <c r="A157" s="269">
        <v>22</v>
      </c>
      <c r="B157" s="289" t="s">
        <v>713</v>
      </c>
      <c r="C157" s="271"/>
      <c r="D157" s="271">
        <f t="shared" si="5"/>
        <v>1</v>
      </c>
      <c r="E157" s="272">
        <v>1</v>
      </c>
      <c r="F157" s="272"/>
      <c r="G157" s="273"/>
      <c r="H157" s="273"/>
      <c r="I157" s="272">
        <v>1</v>
      </c>
      <c r="J157" s="272"/>
      <c r="K157" s="475" t="s">
        <v>712</v>
      </c>
      <c r="L157" s="476"/>
      <c r="M157" s="477"/>
    </row>
    <row r="158" spans="1:13" s="229" customFormat="1" ht="20.100000000000001" hidden="1" customHeight="1">
      <c r="A158" s="269">
        <v>23</v>
      </c>
      <c r="B158" s="289" t="s">
        <v>603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20.100000000000001" hidden="1" customHeight="1">
      <c r="A159" s="269">
        <v>24</v>
      </c>
      <c r="B159" s="289" t="s">
        <v>604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20.100000000000001" hidden="1" customHeight="1">
      <c r="A160" s="269">
        <v>25</v>
      </c>
      <c r="B160" s="289" t="s">
        <v>605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4" s="229" customFormat="1" ht="20.100000000000001" hidden="1" customHeight="1">
      <c r="A161" s="269">
        <v>26</v>
      </c>
      <c r="B161" s="289" t="s">
        <v>606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4" s="229" customFormat="1" ht="20.100000000000001" hidden="1" customHeight="1">
      <c r="A162" s="269">
        <v>27</v>
      </c>
      <c r="B162" s="289" t="s">
        <v>602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4" s="229" customFormat="1" ht="20.100000000000001" hidden="1" customHeight="1">
      <c r="A163" s="269">
        <v>28</v>
      </c>
      <c r="B163" s="289" t="s">
        <v>607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4" s="229" customFormat="1" ht="20.100000000000001" customHeight="1">
      <c r="A164" s="269">
        <v>29</v>
      </c>
      <c r="B164" s="289" t="s">
        <v>714</v>
      </c>
      <c r="C164" s="271"/>
      <c r="D164" s="271">
        <f t="shared" si="5"/>
        <v>2</v>
      </c>
      <c r="E164" s="272">
        <v>2</v>
      </c>
      <c r="F164" s="272"/>
      <c r="G164" s="273"/>
      <c r="H164" s="273"/>
      <c r="I164" s="272">
        <v>2</v>
      </c>
      <c r="J164" s="272"/>
      <c r="K164" s="475" t="s">
        <v>715</v>
      </c>
      <c r="L164" s="476"/>
      <c r="M164" s="477"/>
    </row>
    <row r="165" spans="1:14" s="229" customFormat="1" ht="20.100000000000001" customHeight="1">
      <c r="A165" s="478" t="s">
        <v>587</v>
      </c>
      <c r="B165" s="478"/>
      <c r="C165" s="291">
        <f t="shared" ref="C165:J165" si="6">SUM(C136:C164)</f>
        <v>0</v>
      </c>
      <c r="D165" s="291">
        <f t="shared" si="6"/>
        <v>14</v>
      </c>
      <c r="E165" s="291">
        <f t="shared" si="6"/>
        <v>14</v>
      </c>
      <c r="F165" s="291">
        <f t="shared" si="6"/>
        <v>0</v>
      </c>
      <c r="G165" s="291">
        <f t="shared" si="6"/>
        <v>0</v>
      </c>
      <c r="H165" s="291">
        <f t="shared" si="6"/>
        <v>0</v>
      </c>
      <c r="I165" s="291">
        <f t="shared" si="6"/>
        <v>4</v>
      </c>
      <c r="J165" s="291">
        <f t="shared" si="6"/>
        <v>2</v>
      </c>
      <c r="K165" s="478"/>
      <c r="L165" s="478"/>
      <c r="M165" s="478"/>
    </row>
    <row r="166" spans="1:14" ht="9.9499999999999993" customHeight="1" thickBot="1">
      <c r="B166" s="265"/>
      <c r="C166" s="266"/>
      <c r="D166" s="266"/>
      <c r="E166" s="266"/>
      <c r="F166" s="266"/>
      <c r="G166" s="266"/>
      <c r="H166" s="266"/>
      <c r="I166" s="266"/>
    </row>
    <row r="167" spans="1:14" s="229" customFormat="1" ht="20.100000000000001" customHeight="1">
      <c r="A167" s="280"/>
      <c r="B167" s="292"/>
      <c r="D167" s="466" t="s">
        <v>609</v>
      </c>
      <c r="E167" s="467"/>
      <c r="F167" s="293" t="s">
        <v>610</v>
      </c>
      <c r="G167" s="293" t="s">
        <v>611</v>
      </c>
      <c r="H167" s="293" t="s">
        <v>612</v>
      </c>
      <c r="I167" s="294" t="s">
        <v>613</v>
      </c>
    </row>
    <row r="168" spans="1:14" s="229" customFormat="1" ht="20.100000000000001" customHeight="1">
      <c r="A168" s="280"/>
      <c r="D168" s="468" t="s">
        <v>614</v>
      </c>
      <c r="E168" s="469"/>
      <c r="F168" s="295">
        <f>SUM(G168:I168)</f>
        <v>14</v>
      </c>
      <c r="G168" s="295">
        <f>COUNTA(C43:E46)</f>
        <v>0</v>
      </c>
      <c r="H168" s="295">
        <f>D123</f>
        <v>0</v>
      </c>
      <c r="I168" s="296">
        <f>D165</f>
        <v>14</v>
      </c>
      <c r="N168" s="292"/>
    </row>
    <row r="169" spans="1:14" s="229" customFormat="1" ht="20.100000000000001" customHeight="1" thickBot="1">
      <c r="A169" s="280"/>
      <c r="D169" s="470" t="s">
        <v>615</v>
      </c>
      <c r="E169" s="471"/>
      <c r="F169" s="297">
        <f>SUM(G169:I169)</f>
        <v>2</v>
      </c>
      <c r="G169" s="297"/>
      <c r="H169" s="297">
        <f>J123</f>
        <v>0</v>
      </c>
      <c r="I169" s="298">
        <f>J165</f>
        <v>2</v>
      </c>
    </row>
    <row r="170" spans="1:14" s="235" customFormat="1" ht="35.1" customHeight="1">
      <c r="A170" s="299"/>
      <c r="B170" s="654" t="s">
        <v>717</v>
      </c>
      <c r="C170" s="654"/>
      <c r="D170" s="654"/>
      <c r="E170" s="654"/>
      <c r="F170" s="654"/>
      <c r="G170" s="654"/>
      <c r="H170" s="654"/>
      <c r="I170" s="654"/>
      <c r="J170" s="654"/>
      <c r="K170" s="654"/>
      <c r="L170" s="654"/>
      <c r="M170" s="654"/>
      <c r="N170" s="654"/>
    </row>
    <row r="171" spans="1:14" s="235" customFormat="1" ht="18" customHeight="1">
      <c r="E171" s="300"/>
      <c r="H171" s="473" t="str">
        <f ca="1">"TP. Hồ Chí Minh, ngày "&amp;DAY(TODAY())&amp;" tháng "&amp;MONTH(TODAY())&amp;" năm "&amp;YEAR(TODAY())</f>
        <v>TP. Hồ Chí Minh, ngày 11 tháng 3 năm 2016</v>
      </c>
      <c r="I171" s="473"/>
      <c r="J171" s="473"/>
      <c r="K171" s="473"/>
      <c r="L171" s="473"/>
      <c r="M171" s="473"/>
    </row>
    <row r="172" spans="1:14" s="235" customFormat="1" ht="15" customHeight="1">
      <c r="A172" s="472" t="s">
        <v>616</v>
      </c>
      <c r="B172" s="472"/>
      <c r="C172" s="472"/>
      <c r="D172" s="472"/>
      <c r="H172" s="472" t="s">
        <v>709</v>
      </c>
      <c r="I172" s="472"/>
      <c r="J172" s="472"/>
      <c r="K172" s="472"/>
      <c r="L172" s="472"/>
      <c r="M172" s="472"/>
    </row>
    <row r="173" spans="1:14" s="235" customFormat="1" ht="18" customHeight="1">
      <c r="A173" s="301"/>
    </row>
    <row r="174" spans="1:14" ht="18" customHeight="1"/>
    <row r="175" spans="1:14" ht="18" customHeight="1"/>
    <row r="176" spans="1:14" ht="15" customHeight="1">
      <c r="A176" s="655" t="s">
        <v>719</v>
      </c>
      <c r="B176" s="655"/>
      <c r="C176" s="655"/>
      <c r="D176" s="655"/>
      <c r="K176" s="656" t="s">
        <v>718</v>
      </c>
    </row>
    <row r="177" ht="18" customHeight="1"/>
    <row r="178" ht="18" customHeight="1"/>
    <row r="179" ht="18" customHeight="1"/>
  </sheetData>
  <mergeCells count="107">
    <mergeCell ref="A176:D176"/>
    <mergeCell ref="B170:N170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4:B134"/>
    <mergeCell ref="K134:M134"/>
    <mergeCell ref="A135:B135"/>
    <mergeCell ref="K135:M135"/>
    <mergeCell ref="K136:M136"/>
    <mergeCell ref="A74:N74"/>
    <mergeCell ref="A84:N84"/>
    <mergeCell ref="A93:N93"/>
    <mergeCell ref="A102:N102"/>
    <mergeCell ref="A107:N107"/>
    <mergeCell ref="A112:N112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2:D172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39" right="0.39" top="0.49" bottom="0.5" header="0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618</v>
      </c>
      <c r="B1" s="616"/>
      <c r="C1" s="617"/>
      <c r="D1" s="303"/>
      <c r="E1" s="618" t="s">
        <v>619</v>
      </c>
      <c r="F1" s="619"/>
      <c r="G1" s="619"/>
      <c r="H1" s="620"/>
      <c r="I1" s="621"/>
      <c r="J1" s="622"/>
      <c r="K1" s="622"/>
      <c r="L1" s="622"/>
      <c r="M1" s="622"/>
      <c r="N1" s="622"/>
      <c r="O1" s="622"/>
      <c r="P1" s="622"/>
      <c r="Q1" s="622"/>
      <c r="R1" s="622"/>
      <c r="S1" s="622"/>
      <c r="T1" s="304"/>
      <c r="U1" s="304"/>
      <c r="V1" s="305"/>
    </row>
    <row r="2" spans="1:35" s="306" customFormat="1" ht="21" customHeight="1">
      <c r="A2" s="623" t="s">
        <v>620</v>
      </c>
      <c r="B2" s="624"/>
      <c r="C2" s="625"/>
      <c r="E2" s="629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  <c r="Q2" s="630"/>
      <c r="R2" s="630"/>
      <c r="S2" s="630"/>
      <c r="T2" s="630"/>
      <c r="U2" s="630"/>
      <c r="V2" s="631"/>
    </row>
    <row r="3" spans="1:35" s="306" customFormat="1" ht="21" customHeight="1" thickBot="1">
      <c r="A3" s="626"/>
      <c r="B3" s="627"/>
      <c r="C3" s="628"/>
      <c r="E3" s="632"/>
      <c r="F3" s="633"/>
      <c r="G3" s="633"/>
      <c r="H3" s="633"/>
      <c r="I3" s="633"/>
      <c r="J3" s="633"/>
      <c r="K3" s="633"/>
      <c r="L3" s="633"/>
      <c r="M3" s="633"/>
      <c r="N3" s="633"/>
      <c r="O3" s="633"/>
      <c r="P3" s="633"/>
      <c r="Q3" s="633"/>
      <c r="R3" s="633"/>
      <c r="S3" s="633"/>
      <c r="T3" s="633"/>
      <c r="U3" s="633"/>
      <c r="V3" s="634"/>
    </row>
    <row r="4" spans="1:35" s="303" customFormat="1" ht="15.75">
      <c r="A4" s="307"/>
    </row>
    <row r="5" spans="1:35" s="306" customFormat="1" ht="30.75">
      <c r="A5" s="308"/>
      <c r="G5" s="635" t="str">
        <f ca="1">"BẢNG SỐ LIỆU NHÂN SỰ NĂM HỌC"&amp;" "&amp;YEAR(TODAY())&amp;"-"&amp;YEAR(TODAY())+1</f>
        <v>BẢNG SỐ LIỆU NHÂN SỰ NĂM HỌC 2016-2017</v>
      </c>
      <c r="H5" s="635"/>
      <c r="I5" s="635"/>
      <c r="J5" s="635"/>
      <c r="K5" s="635"/>
      <c r="L5" s="635"/>
      <c r="M5" s="635"/>
      <c r="N5" s="635"/>
      <c r="O5" s="635"/>
      <c r="P5" s="635"/>
      <c r="Q5" s="635"/>
      <c r="R5" s="635"/>
      <c r="S5" s="635"/>
      <c r="T5" s="635"/>
      <c r="U5" s="635"/>
      <c r="V5" s="635"/>
      <c r="W5" s="635"/>
      <c r="X5" s="635"/>
      <c r="Y5" s="635"/>
      <c r="Z5" s="635"/>
      <c r="AA5" s="635"/>
      <c r="AB5" s="635"/>
      <c r="AC5" s="635"/>
      <c r="AD5" s="635"/>
    </row>
    <row r="6" spans="1:35" s="306" customFormat="1" ht="25.5" customHeight="1" thickBot="1">
      <c r="A6" s="610" t="s">
        <v>621</v>
      </c>
      <c r="B6" s="611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9" t="s">
        <v>622</v>
      </c>
      <c r="B7" s="613" t="s">
        <v>623</v>
      </c>
      <c r="C7" s="613"/>
      <c r="D7" s="614"/>
      <c r="E7" s="614"/>
      <c r="F7" s="615"/>
      <c r="G7" s="601" t="str">
        <f ca="1">"Số lớp dự kiến NH"&amp;" "&amp;YEAR(TODAY())&amp;"-"&amp;YEAR(TODAY())+1</f>
        <v>Số lớp dự kiến NH 2016-2017</v>
      </c>
      <c r="H7" s="604" t="s">
        <v>624</v>
      </c>
      <c r="I7" s="606" t="s">
        <v>625</v>
      </c>
      <c r="J7" s="606"/>
      <c r="K7" s="311"/>
      <c r="L7" s="582" t="s">
        <v>626</v>
      </c>
      <c r="M7" s="595"/>
      <c r="N7" s="597">
        <f>SUM($K$7:$K$10)</f>
        <v>0</v>
      </c>
      <c r="O7" s="598"/>
      <c r="P7" s="601" t="str">
        <f ca="1">"Số học sinh dự kiến NH"&amp;" "&amp;YEAR(TODAY())&amp;"-"&amp;YEAR(TODAY())+1</f>
        <v>Số học sinh dự kiến NH 2016-2017</v>
      </c>
      <c r="Q7" s="604" t="s">
        <v>624</v>
      </c>
      <c r="R7" s="606" t="s">
        <v>625</v>
      </c>
      <c r="S7" s="606"/>
      <c r="T7" s="312"/>
      <c r="U7" s="582" t="s">
        <v>627</v>
      </c>
      <c r="V7" s="585"/>
      <c r="W7" s="588">
        <f>SUM(T7:T10)</f>
        <v>0</v>
      </c>
      <c r="X7" s="589"/>
      <c r="Y7" s="592" t="s">
        <v>628</v>
      </c>
      <c r="Z7" s="593"/>
      <c r="AA7" s="593"/>
      <c r="AB7" s="593"/>
      <c r="AC7" s="593"/>
      <c r="AD7" s="593"/>
      <c r="AE7" s="593"/>
      <c r="AF7" s="593"/>
      <c r="AG7" s="593"/>
      <c r="AH7" s="594"/>
      <c r="AI7" s="556"/>
    </row>
    <row r="8" spans="1:35" s="313" customFormat="1" ht="29.25" customHeight="1">
      <c r="A8" s="539"/>
      <c r="B8" s="559" t="s">
        <v>629</v>
      </c>
      <c r="C8" s="559"/>
      <c r="D8" s="560" t="s">
        <v>630</v>
      </c>
      <c r="E8" s="560"/>
      <c r="F8" s="561" t="s">
        <v>631</v>
      </c>
      <c r="G8" s="602"/>
      <c r="H8" s="605"/>
      <c r="I8" s="579" t="s">
        <v>632</v>
      </c>
      <c r="J8" s="579"/>
      <c r="K8" s="314"/>
      <c r="L8" s="583"/>
      <c r="M8" s="596"/>
      <c r="N8" s="599"/>
      <c r="O8" s="600"/>
      <c r="P8" s="602"/>
      <c r="Q8" s="605"/>
      <c r="R8" s="579" t="s">
        <v>632</v>
      </c>
      <c r="S8" s="579"/>
      <c r="T8" s="315"/>
      <c r="U8" s="583"/>
      <c r="V8" s="586"/>
      <c r="W8" s="590"/>
      <c r="X8" s="591"/>
      <c r="Y8" s="636" t="s">
        <v>305</v>
      </c>
      <c r="Z8" s="559"/>
      <c r="AA8" s="559"/>
      <c r="AB8" s="637" t="s">
        <v>631</v>
      </c>
      <c r="AC8" s="560" t="s">
        <v>633</v>
      </c>
      <c r="AD8" s="560"/>
      <c r="AE8" s="560" t="s">
        <v>306</v>
      </c>
      <c r="AF8" s="560"/>
      <c r="AG8" s="560" t="s">
        <v>307</v>
      </c>
      <c r="AH8" s="578"/>
      <c r="AI8" s="557"/>
    </row>
    <row r="9" spans="1:35" s="313" customFormat="1" ht="24" customHeight="1">
      <c r="A9" s="539"/>
      <c r="B9" s="316">
        <v>1</v>
      </c>
      <c r="C9" s="316">
        <v>2</v>
      </c>
      <c r="D9" s="316">
        <v>1</v>
      </c>
      <c r="E9" s="316">
        <v>2</v>
      </c>
      <c r="F9" s="561"/>
      <c r="G9" s="602"/>
      <c r="H9" s="605"/>
      <c r="I9" s="579" t="s">
        <v>634</v>
      </c>
      <c r="J9" s="579"/>
      <c r="K9" s="314"/>
      <c r="L9" s="583"/>
      <c r="M9" s="596"/>
      <c r="N9" s="599"/>
      <c r="O9" s="600"/>
      <c r="P9" s="602"/>
      <c r="Q9" s="605"/>
      <c r="R9" s="579" t="s">
        <v>634</v>
      </c>
      <c r="S9" s="579"/>
      <c r="T9" s="315"/>
      <c r="U9" s="583"/>
      <c r="V9" s="586"/>
      <c r="W9" s="590"/>
      <c r="X9" s="591"/>
      <c r="Y9" s="636"/>
      <c r="Z9" s="559"/>
      <c r="AA9" s="559"/>
      <c r="AB9" s="637"/>
      <c r="AC9" s="560"/>
      <c r="AD9" s="560"/>
      <c r="AE9" s="560"/>
      <c r="AF9" s="560"/>
      <c r="AG9" s="560"/>
      <c r="AH9" s="578"/>
      <c r="AI9" s="557"/>
    </row>
    <row r="10" spans="1:35" s="322" customFormat="1" ht="32.25" customHeight="1">
      <c r="A10" s="539"/>
      <c r="B10" s="316" t="s">
        <v>635</v>
      </c>
      <c r="C10" s="316" t="s">
        <v>636</v>
      </c>
      <c r="D10" s="317" t="s">
        <v>637</v>
      </c>
      <c r="E10" s="317" t="s">
        <v>638</v>
      </c>
      <c r="F10" s="561"/>
      <c r="G10" s="602"/>
      <c r="H10" s="605"/>
      <c r="I10" s="579" t="s">
        <v>639</v>
      </c>
      <c r="J10" s="579"/>
      <c r="K10" s="314"/>
      <c r="L10" s="583"/>
      <c r="M10" s="596"/>
      <c r="N10" s="599"/>
      <c r="O10" s="600"/>
      <c r="P10" s="602"/>
      <c r="Q10" s="605"/>
      <c r="R10" s="579" t="s">
        <v>639</v>
      </c>
      <c r="S10" s="579"/>
      <c r="T10" s="315"/>
      <c r="U10" s="583"/>
      <c r="V10" s="587"/>
      <c r="W10" s="590"/>
      <c r="X10" s="591"/>
      <c r="Y10" s="318" t="s">
        <v>640</v>
      </c>
      <c r="Z10" s="319" t="s">
        <v>641</v>
      </c>
      <c r="AA10" s="580"/>
      <c r="AB10" s="637"/>
      <c r="AC10" s="320" t="s">
        <v>642</v>
      </c>
      <c r="AD10" s="316" t="s">
        <v>643</v>
      </c>
      <c r="AE10" s="320" t="s">
        <v>642</v>
      </c>
      <c r="AF10" s="316" t="s">
        <v>643</v>
      </c>
      <c r="AG10" s="320" t="s">
        <v>642</v>
      </c>
      <c r="AH10" s="321" t="s">
        <v>643</v>
      </c>
      <c r="AI10" s="557"/>
    </row>
    <row r="11" spans="1:35" s="333" customFormat="1" ht="26.25" thickBot="1">
      <c r="A11" s="612"/>
      <c r="B11" s="323"/>
      <c r="C11" s="323"/>
      <c r="D11" s="323"/>
      <c r="E11" s="323"/>
      <c r="F11" s="324">
        <f>COUNTA($B$11:$E$11)</f>
        <v>0</v>
      </c>
      <c r="G11" s="603"/>
      <c r="H11" s="325" t="s">
        <v>644</v>
      </c>
      <c r="I11" s="609"/>
      <c r="J11" s="609"/>
      <c r="K11" s="609"/>
      <c r="L11" s="584"/>
      <c r="M11" s="326"/>
      <c r="N11" s="607">
        <f>$I$11</f>
        <v>0</v>
      </c>
      <c r="O11" s="608"/>
      <c r="P11" s="603"/>
      <c r="Q11" s="325" t="s">
        <v>644</v>
      </c>
      <c r="R11" s="609"/>
      <c r="S11" s="609"/>
      <c r="T11" s="609"/>
      <c r="U11" s="584"/>
      <c r="V11" s="326"/>
      <c r="W11" s="607">
        <f>R11</f>
        <v>0</v>
      </c>
      <c r="X11" s="608"/>
      <c r="Y11" s="327"/>
      <c r="Z11" s="328"/>
      <c r="AA11" s="581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8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8" t="s">
        <v>645</v>
      </c>
      <c r="B14" s="569"/>
      <c r="C14" s="569"/>
      <c r="D14" s="569"/>
      <c r="E14" s="569"/>
      <c r="F14" s="569"/>
      <c r="G14" s="569"/>
      <c r="H14" s="569"/>
      <c r="I14" s="570"/>
      <c r="K14" s="571" t="s">
        <v>646</v>
      </c>
      <c r="L14" s="573" t="s">
        <v>647</v>
      </c>
      <c r="M14" s="574"/>
      <c r="N14" s="574"/>
      <c r="O14" s="574"/>
      <c r="P14" s="574"/>
      <c r="Q14" s="574"/>
      <c r="R14" s="574"/>
      <c r="S14" s="574"/>
      <c r="T14" s="574"/>
      <c r="U14" s="574"/>
      <c r="V14" s="574"/>
      <c r="W14" s="574"/>
      <c r="X14" s="574"/>
      <c r="Y14" s="574"/>
      <c r="Z14" s="574"/>
      <c r="AA14" s="574"/>
      <c r="AB14" s="574"/>
      <c r="AC14" s="574"/>
      <c r="AD14" s="574"/>
      <c r="AE14" s="574"/>
      <c r="AF14" s="574"/>
      <c r="AG14" s="574"/>
      <c r="AH14" s="574"/>
      <c r="AI14" s="575"/>
    </row>
    <row r="15" spans="1:35" s="339" customFormat="1" ht="23.25" customHeight="1">
      <c r="A15" s="538" t="s">
        <v>304</v>
      </c>
      <c r="B15" s="564" t="s">
        <v>648</v>
      </c>
      <c r="C15" s="564"/>
      <c r="D15" s="576" t="s">
        <v>305</v>
      </c>
      <c r="E15" s="577"/>
      <c r="F15" s="564" t="s">
        <v>306</v>
      </c>
      <c r="G15" s="564" t="s">
        <v>649</v>
      </c>
      <c r="H15" s="564" t="s">
        <v>407</v>
      </c>
      <c r="I15" s="566" t="s">
        <v>650</v>
      </c>
      <c r="K15" s="572"/>
      <c r="L15" s="560" t="s">
        <v>651</v>
      </c>
      <c r="M15" s="560"/>
      <c r="N15" s="560"/>
      <c r="O15" s="560"/>
      <c r="P15" s="560" t="s">
        <v>652</v>
      </c>
      <c r="Q15" s="560"/>
      <c r="R15" s="560"/>
      <c r="S15" s="560"/>
      <c r="T15" s="560" t="s">
        <v>653</v>
      </c>
      <c r="U15" s="560"/>
      <c r="V15" s="560"/>
      <c r="W15" s="560"/>
      <c r="X15" s="544" t="s">
        <v>654</v>
      </c>
      <c r="Y15" s="545"/>
      <c r="Z15" s="545"/>
      <c r="AA15" s="546"/>
      <c r="AB15" s="544" t="s">
        <v>655</v>
      </c>
      <c r="AC15" s="545"/>
      <c r="AD15" s="545"/>
      <c r="AE15" s="546"/>
      <c r="AF15" s="544" t="s">
        <v>656</v>
      </c>
      <c r="AG15" s="545"/>
      <c r="AH15" s="545"/>
      <c r="AI15" s="546"/>
    </row>
    <row r="16" spans="1:35" s="339" customFormat="1" ht="73.5" customHeight="1">
      <c r="A16" s="540"/>
      <c r="B16" s="565"/>
      <c r="C16" s="565"/>
      <c r="D16" s="340" t="s">
        <v>657</v>
      </c>
      <c r="E16" s="340" t="s">
        <v>538</v>
      </c>
      <c r="F16" s="565"/>
      <c r="G16" s="565"/>
      <c r="H16" s="565"/>
      <c r="I16" s="567"/>
      <c r="K16" s="572"/>
      <c r="L16" s="341" t="s">
        <v>305</v>
      </c>
      <c r="M16" s="342" t="s">
        <v>658</v>
      </c>
      <c r="N16" s="342"/>
      <c r="O16" s="341" t="s">
        <v>659</v>
      </c>
      <c r="P16" s="341" t="s">
        <v>305</v>
      </c>
      <c r="Q16" s="342" t="s">
        <v>658</v>
      </c>
      <c r="R16" s="342"/>
      <c r="S16" s="343" t="s">
        <v>659</v>
      </c>
      <c r="T16" s="341" t="s">
        <v>305</v>
      </c>
      <c r="U16" s="342" t="s">
        <v>658</v>
      </c>
      <c r="V16" s="342"/>
      <c r="W16" s="343" t="s">
        <v>659</v>
      </c>
      <c r="X16" s="341" t="s">
        <v>305</v>
      </c>
      <c r="Y16" s="342" t="s">
        <v>658</v>
      </c>
      <c r="Z16" s="342"/>
      <c r="AA16" s="343" t="s">
        <v>659</v>
      </c>
      <c r="AB16" s="341" t="s">
        <v>305</v>
      </c>
      <c r="AC16" s="342" t="s">
        <v>658</v>
      </c>
      <c r="AD16" s="342"/>
      <c r="AE16" s="343" t="s">
        <v>659</v>
      </c>
      <c r="AF16" s="341" t="s">
        <v>305</v>
      </c>
      <c r="AG16" s="342" t="s">
        <v>658</v>
      </c>
      <c r="AH16" s="342"/>
      <c r="AI16" s="343" t="s">
        <v>659</v>
      </c>
    </row>
    <row r="17" spans="1:35" s="339" customFormat="1" ht="22.5" customHeight="1">
      <c r="A17" s="344" t="s">
        <v>660</v>
      </c>
      <c r="B17" s="345">
        <f>IF(W7&gt;0,ROUND(W7/15,2),0)</f>
        <v>0</v>
      </c>
      <c r="C17" s="532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62">
        <f>[2]Dinhbien!$D$14</f>
        <v>0</v>
      </c>
      <c r="N17" s="532">
        <f>[2]Dinhbien!$F$14</f>
        <v>0</v>
      </c>
      <c r="O17" s="346"/>
      <c r="P17" s="349"/>
      <c r="Q17" s="529">
        <f>[2]Dinhbien!$D$15</f>
        <v>0</v>
      </c>
      <c r="R17" s="532">
        <f>IF(SUM($W$7:$X$11)&gt;0,ROUND(SUM($W$7:$X$11)/100,2),0)</f>
        <v>0</v>
      </c>
      <c r="S17" s="349"/>
      <c r="T17" s="349"/>
      <c r="U17" s="529">
        <f>IF(SUM($W$7:$X$11)&gt;0,ROUND($W$11/50+$W$7/35,2),0)</f>
        <v>0</v>
      </c>
      <c r="V17" s="532">
        <f>IF(SUM($W$7:$X$11)&gt;0,IF(SUM($W$7:$X$11)&gt;200,ROUND(SUM($W$7:$X$11)/70,2),ROUND(SUM($W$7:$X$11)/50,2)),0)</f>
        <v>0</v>
      </c>
      <c r="W17" s="349"/>
      <c r="X17" s="349"/>
      <c r="Y17" s="529">
        <f>IF(SUM($W$7:$X$11)&gt;0,[2]Dinhbien!$D$18,0)</f>
        <v>0</v>
      </c>
      <c r="Z17" s="532">
        <f>IF(SUM($W$7:$X$11)&gt;0,[2]Dinhbien!$F$18,0)</f>
        <v>0</v>
      </c>
      <c r="AA17" s="349"/>
      <c r="AB17" s="349"/>
      <c r="AC17" s="529">
        <f>IF(SUM($W$7:$X$11)&gt;0,IF(OR($B$11="x",$D$11="x"),[2]Dinhbien!$D$19,0),0)</f>
        <v>0</v>
      </c>
      <c r="AD17" s="532">
        <f>IF(SUM($W$7:$X$11)&gt;0,[2]Dinhbien!$F$19,0)</f>
        <v>0</v>
      </c>
      <c r="AE17" s="349"/>
      <c r="AF17" s="349"/>
      <c r="AG17" s="529">
        <f>IF(SUM($W$7:$X$11)&gt;0,[2]Dinhbien!$D$20,0)</f>
        <v>0</v>
      </c>
      <c r="AH17" s="532">
        <f>IF(SUM($W$7:$X$11)&gt;0,[2]Dinhbien!$F$20,0)</f>
        <v>0</v>
      </c>
      <c r="AI17" s="349"/>
    </row>
    <row r="18" spans="1:35" s="339" customFormat="1" ht="25.5">
      <c r="A18" s="344" t="s">
        <v>661</v>
      </c>
      <c r="B18" s="345">
        <f>IF(W11&gt;0,ROUND(((I11-M11)*1.2)+(M11*2.2),2),0)</f>
        <v>0</v>
      </c>
      <c r="C18" s="533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662</v>
      </c>
      <c r="L18" s="349"/>
      <c r="M18" s="562"/>
      <c r="N18" s="533"/>
      <c r="O18" s="346"/>
      <c r="P18" s="349"/>
      <c r="Q18" s="530"/>
      <c r="R18" s="533"/>
      <c r="S18" s="349"/>
      <c r="T18" s="349"/>
      <c r="U18" s="530"/>
      <c r="V18" s="533"/>
      <c r="W18" s="349"/>
      <c r="X18" s="349"/>
      <c r="Y18" s="530"/>
      <c r="Z18" s="533"/>
      <c r="AA18" s="349"/>
      <c r="AB18" s="349"/>
      <c r="AC18" s="530"/>
      <c r="AD18" s="533"/>
      <c r="AE18" s="349"/>
      <c r="AF18" s="349"/>
      <c r="AG18" s="530"/>
      <c r="AH18" s="533"/>
      <c r="AI18" s="349"/>
    </row>
    <row r="19" spans="1:35" s="339" customFormat="1" ht="15.75" customHeight="1">
      <c r="A19" s="351"/>
      <c r="B19" s="345"/>
      <c r="C19" s="533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663</v>
      </c>
      <c r="L19" s="349"/>
      <c r="M19" s="562"/>
      <c r="N19" s="533"/>
      <c r="O19" s="346"/>
      <c r="P19" s="349"/>
      <c r="Q19" s="530"/>
      <c r="R19" s="533"/>
      <c r="S19" s="349"/>
      <c r="T19" s="349"/>
      <c r="U19" s="530"/>
      <c r="V19" s="533"/>
      <c r="W19" s="349"/>
      <c r="X19" s="349"/>
      <c r="Y19" s="530"/>
      <c r="Z19" s="533"/>
      <c r="AA19" s="349"/>
      <c r="AB19" s="349"/>
      <c r="AC19" s="530"/>
      <c r="AD19" s="533"/>
      <c r="AE19" s="349"/>
      <c r="AF19" s="349"/>
      <c r="AG19" s="530"/>
      <c r="AH19" s="533"/>
      <c r="AI19" s="349"/>
    </row>
    <row r="20" spans="1:35" s="333" customFormat="1" ht="15.75" customHeight="1" thickBot="1">
      <c r="A20" s="351"/>
      <c r="B20" s="345"/>
      <c r="C20" s="534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664</v>
      </c>
      <c r="L20" s="328"/>
      <c r="M20" s="563"/>
      <c r="N20" s="534"/>
      <c r="O20" s="346"/>
      <c r="P20" s="328"/>
      <c r="Q20" s="531"/>
      <c r="R20" s="534"/>
      <c r="S20" s="328"/>
      <c r="T20" s="328"/>
      <c r="U20" s="531"/>
      <c r="V20" s="534"/>
      <c r="W20" s="328"/>
      <c r="X20" s="328"/>
      <c r="Y20" s="531"/>
      <c r="Z20" s="534"/>
      <c r="AA20" s="328"/>
      <c r="AB20" s="328"/>
      <c r="AC20" s="531"/>
      <c r="AD20" s="534"/>
      <c r="AE20" s="328"/>
      <c r="AF20" s="328"/>
      <c r="AG20" s="531"/>
      <c r="AH20" s="534"/>
      <c r="AI20" s="328"/>
    </row>
    <row r="21" spans="1:35" s="333" customFormat="1" ht="15.75" customHeight="1" thickBot="1">
      <c r="A21" s="351"/>
      <c r="B21" s="345"/>
      <c r="C21" s="532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33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8" t="s">
        <v>646</v>
      </c>
      <c r="L22" s="541" t="s">
        <v>665</v>
      </c>
      <c r="M22" s="542"/>
      <c r="N22" s="542"/>
      <c r="O22" s="542"/>
      <c r="P22" s="542"/>
      <c r="Q22" s="542"/>
      <c r="R22" s="542"/>
      <c r="S22" s="542"/>
      <c r="T22" s="542"/>
      <c r="U22" s="542"/>
      <c r="V22" s="542"/>
      <c r="W22" s="542"/>
      <c r="X22" s="542"/>
      <c r="Y22" s="542"/>
      <c r="Z22" s="542"/>
      <c r="AA22" s="542"/>
      <c r="AB22" s="542"/>
      <c r="AC22" s="542"/>
      <c r="AD22" s="542"/>
      <c r="AE22" s="542"/>
      <c r="AF22" s="542"/>
      <c r="AG22" s="542"/>
      <c r="AH22" s="542"/>
      <c r="AI22" s="543"/>
    </row>
    <row r="23" spans="1:35" s="333" customFormat="1" ht="17.25" customHeight="1">
      <c r="A23" s="351"/>
      <c r="B23" s="345"/>
      <c r="C23" s="533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9"/>
      <c r="L23" s="544" t="s">
        <v>666</v>
      </c>
      <c r="M23" s="545"/>
      <c r="N23" s="545"/>
      <c r="O23" s="546"/>
      <c r="P23" s="544" t="s">
        <v>667</v>
      </c>
      <c r="Q23" s="545"/>
      <c r="R23" s="545"/>
      <c r="S23" s="546"/>
      <c r="T23" s="544" t="s">
        <v>668</v>
      </c>
      <c r="U23" s="545"/>
      <c r="V23" s="545"/>
      <c r="W23" s="546"/>
      <c r="X23" s="544" t="s">
        <v>669</v>
      </c>
      <c r="Y23" s="545"/>
      <c r="Z23" s="545"/>
      <c r="AA23" s="546"/>
      <c r="AB23" s="547"/>
      <c r="AC23" s="548"/>
      <c r="AD23" s="548"/>
      <c r="AE23" s="548"/>
      <c r="AF23" s="548"/>
      <c r="AG23" s="548"/>
      <c r="AH23" s="548"/>
      <c r="AI23" s="549"/>
    </row>
    <row r="24" spans="1:35" s="333" customFormat="1" ht="27" customHeight="1" thickBot="1">
      <c r="A24" s="351"/>
      <c r="B24" s="345"/>
      <c r="C24" s="534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40"/>
      <c r="L24" s="341" t="s">
        <v>305</v>
      </c>
      <c r="M24" s="342" t="s">
        <v>658</v>
      </c>
      <c r="N24" s="342"/>
      <c r="O24" s="343" t="s">
        <v>659</v>
      </c>
      <c r="P24" s="341" t="s">
        <v>305</v>
      </c>
      <c r="Q24" s="342" t="s">
        <v>658</v>
      </c>
      <c r="R24" s="342"/>
      <c r="S24" s="343" t="s">
        <v>659</v>
      </c>
      <c r="T24" s="341" t="s">
        <v>305</v>
      </c>
      <c r="U24" s="342" t="s">
        <v>658</v>
      </c>
      <c r="V24" s="342"/>
      <c r="W24" s="343" t="s">
        <v>659</v>
      </c>
      <c r="X24" s="341" t="s">
        <v>305</v>
      </c>
      <c r="Y24" s="342" t="s">
        <v>658</v>
      </c>
      <c r="Z24" s="342" t="s">
        <v>670</v>
      </c>
      <c r="AA24" s="343" t="s">
        <v>659</v>
      </c>
      <c r="AB24" s="550"/>
      <c r="AC24" s="551"/>
      <c r="AD24" s="551"/>
      <c r="AE24" s="551"/>
      <c r="AF24" s="551"/>
      <c r="AG24" s="551"/>
      <c r="AH24" s="551"/>
      <c r="AI24" s="552"/>
    </row>
    <row r="25" spans="1:35" s="333" customFormat="1" ht="15" customHeight="1">
      <c r="A25" s="351"/>
      <c r="B25" s="345"/>
      <c r="C25" s="532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9">
        <f>[2]Dinhbien!$D$21</f>
        <v>0</v>
      </c>
      <c r="N25" s="532"/>
      <c r="O25" s="349"/>
      <c r="P25" s="349"/>
      <c r="Q25" s="529">
        <f>[2]Dinhbien!$D$21</f>
        <v>0</v>
      </c>
      <c r="R25" s="532"/>
      <c r="S25" s="349"/>
      <c r="T25" s="349"/>
      <c r="U25" s="529">
        <f>IF($F$11&gt;0,IF(AND(OR($B$11="x",$D$11="x"),$C$6&gt;1),$C$6-1+[2]Dinhbien!$F$23,IF(AND(OR($C$11="x",$E$11="x"),$C$6&gt;1),$C$6-1+[2]Dinhbien!$F$24,IF(OR($B$11="x",$D$11="x"),3,2))),0)</f>
        <v>0</v>
      </c>
      <c r="V25" s="532"/>
      <c r="W25" s="349"/>
      <c r="X25" s="349"/>
      <c r="Y25" s="529">
        <f>IF($F$11&gt;0,IF(AND(OR($B$11="x",$D$11="x"),$C$6&gt;1),$C$6-1+[2]Dinhbien!$F$23,IF(AND(OR($C$11="x",$E$11="x"),$C$6&gt;1),$C$6-1+[2]Dinhbien!$F$24,IF(OR($B$11="x",$D$11="x"),3,2))),0)</f>
        <v>0</v>
      </c>
      <c r="Z25" s="532"/>
      <c r="AA25" s="349"/>
      <c r="AB25" s="550"/>
      <c r="AC25" s="551"/>
      <c r="AD25" s="551"/>
      <c r="AE25" s="551"/>
      <c r="AF25" s="551"/>
      <c r="AG25" s="551"/>
      <c r="AH25" s="551"/>
      <c r="AI25" s="552"/>
    </row>
    <row r="26" spans="1:35" s="333" customFormat="1" ht="23.25" customHeight="1">
      <c r="A26" s="351"/>
      <c r="B26" s="345"/>
      <c r="C26" s="533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662</v>
      </c>
      <c r="L26" s="349"/>
      <c r="M26" s="530"/>
      <c r="N26" s="533"/>
      <c r="O26" s="349"/>
      <c r="P26" s="349"/>
      <c r="Q26" s="530"/>
      <c r="R26" s="533"/>
      <c r="S26" s="349"/>
      <c r="T26" s="349"/>
      <c r="U26" s="530"/>
      <c r="V26" s="533"/>
      <c r="W26" s="349"/>
      <c r="X26" s="349"/>
      <c r="Y26" s="530"/>
      <c r="Z26" s="533"/>
      <c r="AA26" s="349"/>
      <c r="AB26" s="550"/>
      <c r="AC26" s="551"/>
      <c r="AD26" s="551"/>
      <c r="AE26" s="551"/>
      <c r="AF26" s="551"/>
      <c r="AG26" s="551"/>
      <c r="AH26" s="551"/>
      <c r="AI26" s="552"/>
    </row>
    <row r="27" spans="1:35" s="333" customFormat="1" ht="18" customHeight="1">
      <c r="A27" s="351"/>
      <c r="B27" s="345"/>
      <c r="C27" s="533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663</v>
      </c>
      <c r="L27" s="349"/>
      <c r="M27" s="530"/>
      <c r="N27" s="533"/>
      <c r="O27" s="349"/>
      <c r="P27" s="349"/>
      <c r="Q27" s="530"/>
      <c r="R27" s="533"/>
      <c r="S27" s="349"/>
      <c r="T27" s="349"/>
      <c r="U27" s="530"/>
      <c r="V27" s="533"/>
      <c r="W27" s="349"/>
      <c r="X27" s="349"/>
      <c r="Y27" s="530"/>
      <c r="Z27" s="533"/>
      <c r="AA27" s="349"/>
      <c r="AB27" s="550"/>
      <c r="AC27" s="551"/>
      <c r="AD27" s="551"/>
      <c r="AE27" s="551"/>
      <c r="AF27" s="551"/>
      <c r="AG27" s="551"/>
      <c r="AH27" s="551"/>
      <c r="AI27" s="552"/>
    </row>
    <row r="28" spans="1:35" s="333" customFormat="1" ht="15.75" customHeight="1" thickBot="1">
      <c r="A28" s="351"/>
      <c r="B28" s="345"/>
      <c r="C28" s="534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664</v>
      </c>
      <c r="L28" s="328"/>
      <c r="M28" s="531"/>
      <c r="N28" s="534"/>
      <c r="O28" s="328"/>
      <c r="P28" s="328"/>
      <c r="Q28" s="531"/>
      <c r="R28" s="534"/>
      <c r="S28" s="328"/>
      <c r="T28" s="328"/>
      <c r="U28" s="531"/>
      <c r="V28" s="534"/>
      <c r="W28" s="328"/>
      <c r="X28" s="328"/>
      <c r="Y28" s="531"/>
      <c r="Z28" s="534"/>
      <c r="AA28" s="328"/>
      <c r="AB28" s="553"/>
      <c r="AC28" s="554"/>
      <c r="AD28" s="554"/>
      <c r="AE28" s="554"/>
      <c r="AF28" s="554"/>
      <c r="AG28" s="554"/>
      <c r="AH28" s="554"/>
      <c r="AI28" s="555"/>
    </row>
    <row r="29" spans="1:35" s="333" customFormat="1" ht="15.75" customHeight="1">
      <c r="A29" s="351"/>
      <c r="B29" s="345"/>
      <c r="C29" s="532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33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5" t="s">
        <v>671</v>
      </c>
      <c r="L30" s="355" t="s">
        <v>611</v>
      </c>
      <c r="M30" s="355">
        <f>$AB$11</f>
        <v>0</v>
      </c>
      <c r="N30" s="522">
        <f>SUM(M30:M32)</f>
        <v>0</v>
      </c>
      <c r="P30" s="535" t="s">
        <v>672</v>
      </c>
      <c r="Q30" s="355" t="s">
        <v>611</v>
      </c>
      <c r="R30" s="355">
        <f>$AB$11</f>
        <v>0</v>
      </c>
      <c r="S30" s="522">
        <f>IF(SUM(R30:R32)&lt;&gt;SUM($I$36:$I$38),"?",SUM(R30:R32))</f>
        <v>0</v>
      </c>
      <c r="U30" s="535" t="s">
        <v>673</v>
      </c>
      <c r="V30" s="355" t="s">
        <v>611</v>
      </c>
      <c r="W30" s="355">
        <f>$AC$11</f>
        <v>0</v>
      </c>
      <c r="X30" s="522">
        <f>SUM(W30:W32)</f>
        <v>0</v>
      </c>
      <c r="Z30" s="535" t="s">
        <v>674</v>
      </c>
      <c r="AA30" s="355" t="s">
        <v>611</v>
      </c>
      <c r="AB30" s="316">
        <f>$AD$11</f>
        <v>0</v>
      </c>
      <c r="AC30" s="522">
        <f>SUM(AB30:AB32)</f>
        <v>0</v>
      </c>
    </row>
    <row r="31" spans="1:35" s="333" customFormat="1" ht="25.5" customHeight="1">
      <c r="A31" s="351"/>
      <c r="B31" s="345"/>
      <c r="C31" s="533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6"/>
      <c r="L31" s="356" t="s">
        <v>675</v>
      </c>
      <c r="M31" s="356">
        <f>$D$33</f>
        <v>0</v>
      </c>
      <c r="N31" s="523"/>
      <c r="P31" s="536"/>
      <c r="Q31" s="356" t="s">
        <v>675</v>
      </c>
      <c r="R31" s="356">
        <f>SUM($D$33:$E$33)</f>
        <v>0</v>
      </c>
      <c r="S31" s="523"/>
      <c r="U31" s="536"/>
      <c r="V31" s="356" t="s">
        <v>675</v>
      </c>
      <c r="W31" s="356">
        <f>$B$33</f>
        <v>0</v>
      </c>
      <c r="X31" s="523"/>
      <c r="Z31" s="536"/>
      <c r="AA31" s="356" t="s">
        <v>675</v>
      </c>
      <c r="AB31" s="356">
        <f>$C$33</f>
        <v>0</v>
      </c>
      <c r="AC31" s="523"/>
    </row>
    <row r="32" spans="1:35" s="333" customFormat="1" ht="25.5" customHeight="1" thickBot="1">
      <c r="A32" s="351"/>
      <c r="B32" s="345"/>
      <c r="C32" s="534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7"/>
      <c r="L32" s="355" t="s">
        <v>676</v>
      </c>
      <c r="M32" s="355">
        <f>SUM($L$17:$L$19)+SUM($P$17:$P$19)+SUM($T$17:$T$19)+SUM($X$25:$X$27)+SUM($X$17:$X$19)+SUM($AB$17:$AB$19)+SUM($AF$17:$AF$19)+SUM($L$25:$L$27)+SUM($P$25:$P$27)+SUM(T25:T27)</f>
        <v>0</v>
      </c>
      <c r="N32" s="524"/>
      <c r="P32" s="537"/>
      <c r="Q32" s="355" t="s">
        <v>676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24"/>
      <c r="U32" s="537"/>
      <c r="V32" s="355" t="s">
        <v>676</v>
      </c>
      <c r="W32" s="357">
        <f>ROUND($M$17+$Q$17+$U$17+$Y$17+$AC$17+$AG$17+$M$25+$Q$25+$U$25,0)</f>
        <v>0</v>
      </c>
      <c r="X32" s="524"/>
      <c r="Z32" s="537"/>
      <c r="AA32" s="355" t="s">
        <v>676</v>
      </c>
      <c r="AB32" s="355">
        <f>ROUND($N$17+$R$17+$V$17+$Z$17+$AD$17+$AH$17+$N$25+$R$25+$V$25,0)</f>
        <v>0</v>
      </c>
      <c r="AC32" s="524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677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5" t="s">
        <v>678</v>
      </c>
      <c r="B35" s="364" t="s">
        <v>679</v>
      </c>
      <c r="C35" s="365" t="s">
        <v>680</v>
      </c>
      <c r="D35" s="365" t="s">
        <v>310</v>
      </c>
      <c r="E35" s="365" t="s">
        <v>308</v>
      </c>
      <c r="F35" s="365" t="s">
        <v>681</v>
      </c>
      <c r="G35" s="365" t="s">
        <v>682</v>
      </c>
      <c r="H35" s="365" t="s">
        <v>608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5"/>
      <c r="B36" s="366" t="s">
        <v>611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5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5"/>
      <c r="B38" s="368" t="s">
        <v>683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684</v>
      </c>
      <c r="C39" s="303"/>
    </row>
    <row r="40" spans="1:35" s="333" customFormat="1" ht="18.75" customHeight="1">
      <c r="A40" s="371" t="s">
        <v>685</v>
      </c>
      <c r="AC40" s="526" t="str">
        <f ca="1">"Ngày "&amp;DAY(TODAY())&amp;" tháng "&amp;MONTH(TODAY())&amp;" năm "&amp;YEAR(TODAY())</f>
        <v>Ngày 11 tháng 3 năm 2016</v>
      </c>
      <c r="AD40" s="526"/>
      <c r="AE40" s="526"/>
      <c r="AF40" s="526"/>
      <c r="AG40" s="526"/>
    </row>
    <row r="41" spans="1:35" s="333" customFormat="1" ht="18" customHeight="1">
      <c r="A41" s="371" t="s">
        <v>686</v>
      </c>
      <c r="AC41" s="527" t="s">
        <v>617</v>
      </c>
      <c r="AD41" s="527"/>
      <c r="AE41" s="527"/>
      <c r="AF41" s="527"/>
      <c r="AG41" s="527"/>
    </row>
    <row r="42" spans="1:35" s="333" customFormat="1" ht="18" customHeight="1">
      <c r="A42" s="371" t="s">
        <v>687</v>
      </c>
      <c r="I42" s="335"/>
    </row>
    <row r="43" spans="1:35" s="333" customFormat="1" ht="18" customHeight="1">
      <c r="A43" s="372" t="s">
        <v>688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8" t="s">
        <v>689</v>
      </c>
      <c r="AD46" s="528"/>
      <c r="AE46" s="528"/>
      <c r="AF46" s="528"/>
      <c r="AG46" s="528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42440</v>
      </c>
    </row>
    <row r="2" spans="1:14">
      <c r="A2" s="638" t="s">
        <v>338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</row>
    <row r="3" spans="1:14">
      <c r="B3" s="639" t="s">
        <v>339</v>
      </c>
      <c r="C3" s="640"/>
      <c r="D3" s="640"/>
      <c r="E3" s="640"/>
      <c r="F3" s="640"/>
      <c r="G3" s="641"/>
      <c r="H3" s="639" t="s">
        <v>340</v>
      </c>
      <c r="I3" s="640"/>
      <c r="J3" s="640"/>
      <c r="K3" s="640"/>
      <c r="L3" s="641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42440</v>
      </c>
    </row>
    <row r="2" spans="1:15">
      <c r="A2" s="638" t="s">
        <v>357</v>
      </c>
      <c r="B2" s="638"/>
      <c r="C2" s="638"/>
      <c r="D2" s="638"/>
      <c r="E2" s="638"/>
      <c r="F2" s="638"/>
      <c r="G2" s="638"/>
      <c r="H2" s="638"/>
      <c r="I2" s="638"/>
      <c r="J2" s="638"/>
      <c r="K2" s="638"/>
      <c r="L2" s="638"/>
    </row>
    <row r="3" spans="1:15">
      <c r="B3" s="642" t="s">
        <v>339</v>
      </c>
      <c r="C3" s="643"/>
      <c r="D3" s="643"/>
      <c r="E3" s="643"/>
      <c r="F3" s="643"/>
      <c r="G3" s="644"/>
      <c r="H3" s="642" t="s">
        <v>340</v>
      </c>
      <c r="I3" s="643"/>
      <c r="J3" s="643"/>
      <c r="K3" s="643"/>
      <c r="L3" s="644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5" t="s">
        <v>353</v>
      </c>
      <c r="B1" s="645"/>
      <c r="C1" s="645"/>
      <c r="D1" s="645"/>
      <c r="E1" s="645"/>
      <c r="F1" s="645"/>
      <c r="G1" s="645"/>
      <c r="H1" s="645"/>
      <c r="I1" s="645"/>
      <c r="J1" s="645"/>
      <c r="K1" s="22" t="s">
        <v>337</v>
      </c>
      <c r="L1" s="23">
        <f ca="1">TODAY()</f>
        <v>42440</v>
      </c>
    </row>
    <row r="2" spans="1:12">
      <c r="A2" s="646" t="s">
        <v>354</v>
      </c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</row>
    <row r="3" spans="1:12">
      <c r="B3" s="647" t="s">
        <v>339</v>
      </c>
      <c r="C3" s="648"/>
      <c r="D3" s="648"/>
      <c r="E3" s="648"/>
      <c r="F3" s="648"/>
      <c r="G3" s="649"/>
      <c r="H3" s="647" t="s">
        <v>355</v>
      </c>
      <c r="I3" s="648"/>
      <c r="J3" s="648"/>
      <c r="K3" s="648"/>
      <c r="L3" s="649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50" t="s">
        <v>408</v>
      </c>
      <c r="B1" s="650"/>
      <c r="C1" s="650"/>
      <c r="D1" s="650"/>
      <c r="E1" s="650"/>
      <c r="F1" s="650"/>
      <c r="G1" s="650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51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52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52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3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2016-03-11T02:12:37Z</cp:lastPrinted>
  <dcterms:created xsi:type="dcterms:W3CDTF">2016-02-21T07:33:01Z</dcterms:created>
  <dcterms:modified xsi:type="dcterms:W3CDTF">2016-03-11T02:13:15Z</dcterms:modified>
</cp:coreProperties>
</file>